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activeTab="3"/>
  </bookViews>
  <sheets>
    <sheet name="Gráfico1" sheetId="1" r:id="rId1"/>
    <sheet name="Gráfico2" sheetId="2" r:id="rId2"/>
    <sheet name="Gráfico3" sheetId="3" r:id="rId3"/>
    <sheet name="Hoja1" sheetId="4" r:id="rId4"/>
    <sheet name="Hoja2" sheetId="5" r:id="rId5"/>
    <sheet name="Hoja3" sheetId="6" r:id="rId6"/>
  </sheets>
  <definedNames>
    <definedName name="_xlnm.Print_Area" localSheetId="4">'Hoja2'!$A$1:$N$102</definedName>
    <definedName name="_xlnm.Print_Titles" localSheetId="4">'Hoja2'!$5:$5</definedName>
  </definedNames>
  <calcPr fullCalcOnLoad="1"/>
</workbook>
</file>

<file path=xl/comments5.xml><?xml version="1.0" encoding="utf-8"?>
<comments xmlns="http://schemas.openxmlformats.org/spreadsheetml/2006/main">
  <authors>
    <author>GSuarez</author>
  </authors>
  <commentList>
    <comment ref="K17" authorId="0">
      <text>
        <r>
          <rPr>
            <b/>
            <sz val="9"/>
            <rFont val="Tahoma"/>
            <family val="2"/>
          </rPr>
          <t>GSuarez:</t>
        </r>
        <r>
          <rPr>
            <sz val="9"/>
            <rFont val="Tahoma"/>
            <family val="2"/>
          </rPr>
          <t xml:space="preserve">
REGULARIZADO EL 19/09/2016 DIFERENCIA</t>
        </r>
      </text>
    </comment>
    <comment ref="K10" authorId="0">
      <text>
        <r>
          <rPr>
            <b/>
            <sz val="9"/>
            <rFont val="Tahoma"/>
            <family val="2"/>
          </rPr>
          <t>GSuarez:</t>
        </r>
        <r>
          <rPr>
            <sz val="9"/>
            <rFont val="Tahoma"/>
            <family val="2"/>
          </rPr>
          <t xml:space="preserve">
REGULARIZADO EL 19/09/2016 DIFERENCIA</t>
        </r>
      </text>
    </comment>
    <comment ref="K13" authorId="0">
      <text>
        <r>
          <rPr>
            <b/>
            <sz val="9"/>
            <rFont val="Tahoma"/>
            <family val="2"/>
          </rPr>
          <t>GSuarez:</t>
        </r>
        <r>
          <rPr>
            <sz val="9"/>
            <rFont val="Tahoma"/>
            <family val="2"/>
          </rPr>
          <t xml:space="preserve">
REGULARIZADO EL 19/09/2016 DIFERENCIA</t>
        </r>
      </text>
    </comment>
    <comment ref="K14" authorId="0">
      <text>
        <r>
          <rPr>
            <b/>
            <sz val="9"/>
            <rFont val="Tahoma"/>
            <family val="2"/>
          </rPr>
          <t>GSuarez:</t>
        </r>
        <r>
          <rPr>
            <sz val="9"/>
            <rFont val="Tahoma"/>
            <family val="2"/>
          </rPr>
          <t xml:space="preserve">
REGULARIZADO EL 19/09/2016 DIFERENCIA</t>
        </r>
      </text>
    </comment>
    <comment ref="K26" authorId="0">
      <text>
        <r>
          <rPr>
            <b/>
            <sz val="9"/>
            <rFont val="Tahoma"/>
            <family val="2"/>
          </rPr>
          <t>GSuarez:</t>
        </r>
        <r>
          <rPr>
            <sz val="9"/>
            <rFont val="Tahoma"/>
            <family val="2"/>
          </rPr>
          <t xml:space="preserve">
REGULARIZADO EL 19/09/2016 DIFERENCIA</t>
        </r>
      </text>
    </comment>
  </commentList>
</comments>
</file>

<file path=xl/sharedStrings.xml><?xml version="1.0" encoding="utf-8"?>
<sst xmlns="http://schemas.openxmlformats.org/spreadsheetml/2006/main" count="146" uniqueCount="112">
  <si>
    <t>(En nuevos soles)</t>
  </si>
  <si>
    <t>AGOSTO</t>
  </si>
  <si>
    <t>SETIEMBRE</t>
  </si>
  <si>
    <t>OCTUBRE</t>
  </si>
  <si>
    <t>NOVIEMBRE</t>
  </si>
  <si>
    <t>DICIEMBRE</t>
  </si>
  <si>
    <t>LA POSITIVA</t>
  </si>
  <si>
    <t>MAPFRE PERU</t>
  </si>
  <si>
    <t>INTERSEGUROS</t>
  </si>
  <si>
    <t>EL PACIFICO PERUANO SUIZA</t>
  </si>
  <si>
    <t>RIMAC INTERNACIONAL</t>
  </si>
  <si>
    <t>Meses  /  Compañias</t>
  </si>
  <si>
    <t>ENERO</t>
  </si>
  <si>
    <t>FEBRERO</t>
  </si>
  <si>
    <t>MARZO</t>
  </si>
  <si>
    <t>ABRIL</t>
  </si>
  <si>
    <t>MAYO</t>
  </si>
  <si>
    <t>JUNIO</t>
  </si>
  <si>
    <t>JULIO</t>
  </si>
  <si>
    <t>Total</t>
  </si>
  <si>
    <t>Sub Total</t>
  </si>
  <si>
    <t>EL PACIFICO</t>
  </si>
  <si>
    <t>RIMAC</t>
  </si>
  <si>
    <t>Meses / Compañias</t>
  </si>
  <si>
    <t>CUADRO DE INDEMNIZACIONES POR MUERTE NO COBRADAS</t>
  </si>
  <si>
    <t>Fecha de Accidente</t>
  </si>
  <si>
    <t>Fecha de Pago</t>
  </si>
  <si>
    <t>Días de Atraso</t>
  </si>
  <si>
    <t>RELACIÓN DE INDEMNIZACIONES POR MUERTE NO COBRADAS</t>
  </si>
  <si>
    <t>OBS</t>
  </si>
  <si>
    <t>Meses</t>
  </si>
  <si>
    <t xml:space="preserve"> Compañias</t>
  </si>
  <si>
    <t>OTROS</t>
  </si>
  <si>
    <t>ANEXO Nº 08</t>
  </si>
  <si>
    <t>ANEXO Nº 09</t>
  </si>
  <si>
    <t>ANEXO Nº 10</t>
  </si>
  <si>
    <t>SIN INFORMACION</t>
  </si>
  <si>
    <t>Fecha de Prescripción (2 Años)</t>
  </si>
  <si>
    <t>30 Días Art. 17 D.S. 024</t>
  </si>
  <si>
    <t>ESTEBAN CASTILLO GENARO PASCUAL</t>
  </si>
  <si>
    <t>ROJAS GAMARRA ROLANDO</t>
  </si>
  <si>
    <t>GALARRETA LEYVA BENJAMIN</t>
  </si>
  <si>
    <t>DANIEL AGUILA APAZA POR (ANTICIPO) JULIANA LISSETH GARCIA PANTA</t>
  </si>
  <si>
    <t xml:space="preserve">LUZ CLARITA QUISPE HUARAYA (ANTICIPO) MIRLIAN ELIZABETH GARCIA PANTA 2003 3515933 </t>
  </si>
  <si>
    <t>NN NN 3385753</t>
  </si>
  <si>
    <t>VALDEZ CHILON PEDRO PABLO</t>
  </si>
  <si>
    <t>NN NN 3166532</t>
  </si>
  <si>
    <t>ECHEVARRIA CASABONA MOISES VICTOR</t>
  </si>
  <si>
    <t>OCAS SALDAÑA RUBEN</t>
  </si>
  <si>
    <t>CHAUPIS GARCIA PIERRE JESUS</t>
  </si>
  <si>
    <t>CHURATA HUAMAN ALEJANDRO</t>
  </si>
  <si>
    <t>CEOPA SABOYA WILDER</t>
  </si>
  <si>
    <t>SALVADOR HURTADO OLIVER PATRICK</t>
  </si>
  <si>
    <t>SALVADOR CASIMIRO WILMAN</t>
  </si>
  <si>
    <t>HUAMAN GUTIERREZ AGRIPINO</t>
  </si>
  <si>
    <t>CUEVA PIZARRO KATHERINE EMILIA</t>
  </si>
  <si>
    <t>MADRIGAL NN BERNARDO DE JESUS</t>
  </si>
  <si>
    <t>FERNANDEZ FLORES OSCAR ALAN</t>
  </si>
  <si>
    <t>ESPIRITU VILLAFANA EUGENIA ANASTACIA</t>
  </si>
  <si>
    <t>AFOCAT LIMA METROPOLITANA</t>
  </si>
  <si>
    <t>ORREGO FERNANDEZ CARLOS ANDRES</t>
  </si>
  <si>
    <t>GIMENES CENTURION SANTOS FELIPE</t>
  </si>
  <si>
    <t>PACHECO CARRASCO LUIS ALBERTO</t>
  </si>
  <si>
    <t>NN NN 3029912672627</t>
  </si>
  <si>
    <t>ARAUJO ARROYO FLORENTINO</t>
  </si>
  <si>
    <t>CRISTOPHER JOSE MARIA DOMINGUEZ SAYAN</t>
  </si>
  <si>
    <t>VERGARA VILLEGAS MARTIN EMILIO</t>
  </si>
  <si>
    <t>YANGUA CORTEZ ALBERTO</t>
  </si>
  <si>
    <t>RAMIREZ VILLACORTA ANGELLO LUAN</t>
  </si>
  <si>
    <t>MONTENEGRO GONZALES JOSE DE LOS SANTOS</t>
  </si>
  <si>
    <t>AFOCAT NUESTRA SRA. DE LA ASUNCION</t>
  </si>
  <si>
    <t>BALLADARES VILLANUEVA JUANA TOMASA</t>
  </si>
  <si>
    <t>SANDOVAL CHUNGA CECILIA</t>
  </si>
  <si>
    <t>ALVARADO BRAVO EZEQUIEL</t>
  </si>
  <si>
    <t>MAMANI HUAMAN BERTHA</t>
  </si>
  <si>
    <t>MERCADO ESPETEA LIAM</t>
  </si>
  <si>
    <t>MALDONADO ORE JAIRO STIVEN</t>
  </si>
  <si>
    <t>DE ROMAÑA ZAPANA FRANK VALENTINO</t>
  </si>
  <si>
    <t>SALAS MENDOZA FILIBERTO</t>
  </si>
  <si>
    <t>CRUZ SILVA DE ALVAREZ YBELISA</t>
  </si>
  <si>
    <t>LIVIA REYES SOLANO</t>
  </si>
  <si>
    <t>IRENE MARIANA CENTURION VASQUEZ</t>
  </si>
  <si>
    <t>JORGE ALEJANDRO MANCHEGO TAMAYO</t>
  </si>
  <si>
    <t>RIVERA RODRIGUEZ ABEL</t>
  </si>
  <si>
    <t>POLUCO PALOMINO ALEJANDRO</t>
  </si>
  <si>
    <t>ESCOBAR ORIHUELA ROCIO JUANA</t>
  </si>
  <si>
    <t>ESCOBAR ORIHUELA REBECA OTILIA</t>
  </si>
  <si>
    <t>AYALA NAVARRO JOAQUINA</t>
  </si>
  <si>
    <t>TIJERO CARRILLO HILARIO MARCOS</t>
  </si>
  <si>
    <t>SIN INFORMACIÓN</t>
  </si>
  <si>
    <t>MERCELINO NEMESIO NOLASCO CHAUCA</t>
  </si>
  <si>
    <t>SANTOS CIRILO BRAVO SALAZAR</t>
  </si>
  <si>
    <t>FERNANDO CCARI BANEGAS</t>
  </si>
  <si>
    <t>MELCHOR BALTAZAR GUZMAN BERNAL</t>
  </si>
  <si>
    <t>EVER GENARO PARIONA FUENTES</t>
  </si>
  <si>
    <t>MAXIMO TRAVESAÑO ESTRELLA SINIESTRO N° 177860</t>
  </si>
  <si>
    <t>SANTAMARIA TOLENTINO HILARIO</t>
  </si>
  <si>
    <t>POMYKKE QUISPE RAINA</t>
  </si>
  <si>
    <t>TAMAYO ROMERO RAUL</t>
  </si>
  <si>
    <t>CHOQUE ARAPA EDITH YASMINA</t>
  </si>
  <si>
    <t>RIVERA FERNANDEZ ALEXANDER GABRIEL</t>
  </si>
  <si>
    <t>FRANCISCO JAVIER SCHWARTZMANN FABIANI</t>
  </si>
  <si>
    <t>ANTHONY EZRA CABALLERO ZUÑIGA</t>
  </si>
  <si>
    <t>GONZALES FERNANDEZ HECTOR RAUL</t>
  </si>
  <si>
    <t>HUAMAN QUIROZ MANUEL NICOLAS</t>
  </si>
  <si>
    <t>AQUIÑO RAMIREZ MARICELL EDALIA</t>
  </si>
  <si>
    <t>DIAZ HURTADO ROBERTO</t>
  </si>
  <si>
    <t>CERRILLO PEZP TULA GLADYS</t>
  </si>
  <si>
    <t>CHULLUNCUY CENTENO JOSE PEDRO</t>
  </si>
  <si>
    <t>DAVID VICTOR JAVIER FIGUEROA</t>
  </si>
  <si>
    <t>AL 31 DE DICIEMBRE DE 2016</t>
  </si>
  <si>
    <t>ANYAIPOMA BENDEZU RENE</t>
  </si>
</sst>
</file>

<file path=xl/styles.xml><?xml version="1.0" encoding="utf-8"?>
<styleSheet xmlns="http://schemas.openxmlformats.org/spreadsheetml/2006/main">
  <numFmts count="27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&quot;S/.&quot;#,##0;&quot;S/.&quot;\-#,##0"/>
    <numFmt numFmtId="173" formatCode="&quot;S/.&quot;#,##0;[Red]&quot;S/.&quot;\-#,##0"/>
    <numFmt numFmtId="174" formatCode="&quot;S/.&quot;#,##0.00;&quot;S/.&quot;\-#,##0.00"/>
    <numFmt numFmtId="175" formatCode="&quot;S/.&quot;#,##0.00;[Red]&quot;S/.&quot;\-#,##0.00"/>
    <numFmt numFmtId="176" formatCode="_ &quot;S/.&quot;* #,##0_ ;_ &quot;S/.&quot;* \-#,##0_ ;_ &quot;S/.&quot;* &quot;-&quot;_ ;_ @_ "/>
    <numFmt numFmtId="177" formatCode="_ &quot;S/.&quot;* #,##0.00_ ;_ &quot;S/.&quot;* \-#,##0.00_ ;_ &quot;S/.&quot;* &quot;-&quot;??_ ;_ @_ "/>
    <numFmt numFmtId="178" formatCode="[$-280A]dddd\,\ dd&quot; de &quot;mmmm&quot; de &quot;yyyy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</numFmts>
  <fonts count="53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b/>
      <sz val="6"/>
      <name val="Arial"/>
      <family val="2"/>
    </font>
    <font>
      <b/>
      <sz val="7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0"/>
      <color indexed="8"/>
      <name val="Calibri"/>
      <family val="0"/>
    </font>
    <font>
      <sz val="12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9"/>
      <color indexed="10"/>
      <name val="Arial"/>
      <family val="2"/>
    </font>
    <font>
      <b/>
      <sz val="16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9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3" tint="0.799979984760284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1" fillId="0" borderId="8" applyNumberFormat="0" applyFill="0" applyAlignment="0" applyProtection="0"/>
    <xf numFmtId="0" fontId="50" fillId="0" borderId="9" applyNumberFormat="0" applyFill="0" applyAlignment="0" applyProtection="0"/>
  </cellStyleXfs>
  <cellXfs count="85">
    <xf numFmtId="0" fontId="0" fillId="0" borderId="0" xfId="0" applyAlignment="1">
      <alignment/>
    </xf>
    <xf numFmtId="0" fontId="0" fillId="0" borderId="0" xfId="0" applyAlignment="1">
      <alignment horizontal="justify" vertical="center" wrapText="1"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4" fontId="2" fillId="33" borderId="11" xfId="0" applyNumberFormat="1" applyFont="1" applyFill="1" applyBorder="1" applyAlignment="1">
      <alignment horizontal="right" vertical="center" wrapText="1"/>
    </xf>
    <xf numFmtId="4" fontId="2" fillId="33" borderId="12" xfId="0" applyNumberFormat="1" applyFont="1" applyFill="1" applyBorder="1" applyAlignment="1">
      <alignment horizontal="right" vertical="center" wrapText="1"/>
    </xf>
    <xf numFmtId="0" fontId="0" fillId="0" borderId="13" xfId="0" applyBorder="1" applyAlignment="1">
      <alignment/>
    </xf>
    <xf numFmtId="4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4" fontId="0" fillId="0" borderId="15" xfId="0" applyNumberFormat="1" applyBorder="1" applyAlignment="1">
      <alignment/>
    </xf>
    <xf numFmtId="0" fontId="3" fillId="33" borderId="13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4" fontId="2" fillId="35" borderId="13" xfId="0" applyNumberFormat="1" applyFont="1" applyFill="1" applyBorder="1" applyAlignment="1">
      <alignment horizontal="right" vertical="center" wrapText="1"/>
    </xf>
    <xf numFmtId="4" fontId="6" fillId="36" borderId="13" xfId="0" applyNumberFormat="1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left"/>
    </xf>
    <xf numFmtId="4" fontId="6" fillId="36" borderId="16" xfId="0" applyNumberFormat="1" applyFont="1" applyFill="1" applyBorder="1" applyAlignment="1">
      <alignment horizontal="right" vertical="center" wrapText="1"/>
    </xf>
    <xf numFmtId="4" fontId="0" fillId="0" borderId="0" xfId="0" applyNumberFormat="1" applyAlignment="1">
      <alignment/>
    </xf>
    <xf numFmtId="0" fontId="0" fillId="0" borderId="16" xfId="0" applyBorder="1" applyAlignment="1">
      <alignment/>
    </xf>
    <xf numFmtId="0" fontId="2" fillId="33" borderId="17" xfId="0" applyFont="1" applyFill="1" applyBorder="1" applyAlignment="1">
      <alignment horizontal="center" vertical="center" wrapText="1"/>
    </xf>
    <xf numFmtId="14" fontId="0" fillId="0" borderId="16" xfId="0" applyNumberFormat="1" applyBorder="1" applyAlignment="1">
      <alignment/>
    </xf>
    <xf numFmtId="0" fontId="0" fillId="0" borderId="18" xfId="0" applyBorder="1" applyAlignment="1">
      <alignment/>
    </xf>
    <xf numFmtId="0" fontId="1" fillId="0" borderId="18" xfId="0" applyFont="1" applyBorder="1" applyAlignment="1">
      <alignment horizontal="center"/>
    </xf>
    <xf numFmtId="0" fontId="2" fillId="33" borderId="19" xfId="0" applyFont="1" applyFill="1" applyBorder="1" applyAlignment="1">
      <alignment horizontal="center" vertical="center" wrapText="1"/>
    </xf>
    <xf numFmtId="4" fontId="0" fillId="0" borderId="16" xfId="0" applyNumberFormat="1" applyBorder="1" applyAlignment="1">
      <alignment/>
    </xf>
    <xf numFmtId="4" fontId="2" fillId="33" borderId="17" xfId="0" applyNumberFormat="1" applyFont="1" applyFill="1" applyBorder="1" applyAlignment="1">
      <alignment horizontal="right" vertical="center" wrapText="1"/>
    </xf>
    <xf numFmtId="0" fontId="0" fillId="0" borderId="20" xfId="0" applyBorder="1" applyAlignment="1">
      <alignment/>
    </xf>
    <xf numFmtId="14" fontId="0" fillId="0" borderId="14" xfId="0" applyNumberFormat="1" applyBorder="1" applyAlignment="1">
      <alignment/>
    </xf>
    <xf numFmtId="1" fontId="0" fillId="0" borderId="20" xfId="0" applyNumberFormat="1" applyBorder="1" applyAlignment="1">
      <alignment/>
    </xf>
    <xf numFmtId="0" fontId="2" fillId="33" borderId="21" xfId="0" applyFont="1" applyFill="1" applyBorder="1" applyAlignment="1">
      <alignment horizontal="center" vertical="center" wrapText="1"/>
    </xf>
    <xf numFmtId="0" fontId="1" fillId="33" borderId="22" xfId="0" applyFont="1" applyFill="1" applyBorder="1" applyAlignment="1">
      <alignment horizontal="center" vertical="center" wrapText="1"/>
    </xf>
    <xf numFmtId="0" fontId="2" fillId="37" borderId="13" xfId="0" applyFont="1" applyFill="1" applyBorder="1" applyAlignment="1">
      <alignment horizontal="center" vertical="center" wrapText="1"/>
    </xf>
    <xf numFmtId="4" fontId="2" fillId="37" borderId="13" xfId="0" applyNumberFormat="1" applyFont="1" applyFill="1" applyBorder="1" applyAlignment="1">
      <alignment horizontal="right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0" fillId="0" borderId="25" xfId="0" applyBorder="1" applyAlignment="1">
      <alignment/>
    </xf>
    <xf numFmtId="0" fontId="0" fillId="0" borderId="27" xfId="0" applyBorder="1" applyAlignment="1">
      <alignment/>
    </xf>
    <xf numFmtId="4" fontId="0" fillId="0" borderId="27" xfId="0" applyNumberFormat="1" applyBorder="1" applyAlignment="1">
      <alignment/>
    </xf>
    <xf numFmtId="0" fontId="0" fillId="0" borderId="28" xfId="0" applyBorder="1" applyAlignment="1">
      <alignment/>
    </xf>
    <xf numFmtId="0" fontId="4" fillId="33" borderId="29" xfId="0" applyFont="1" applyFill="1" applyBorder="1" applyAlignment="1">
      <alignment horizontal="center" vertical="center" wrapText="1"/>
    </xf>
    <xf numFmtId="0" fontId="4" fillId="33" borderId="30" xfId="0" applyFont="1" applyFill="1" applyBorder="1" applyAlignment="1">
      <alignment horizontal="center" vertical="center" wrapText="1"/>
    </xf>
    <xf numFmtId="0" fontId="3" fillId="33" borderId="30" xfId="0" applyFont="1" applyFill="1" applyBorder="1" applyAlignment="1">
      <alignment horizontal="center" vertical="center" wrapText="1"/>
    </xf>
    <xf numFmtId="0" fontId="2" fillId="33" borderId="30" xfId="0" applyFont="1" applyFill="1" applyBorder="1" applyAlignment="1">
      <alignment horizontal="center" vertical="center" wrapText="1"/>
    </xf>
    <xf numFmtId="0" fontId="2" fillId="33" borderId="3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51" fillId="0" borderId="0" xfId="0" applyFont="1" applyAlignment="1">
      <alignment/>
    </xf>
    <xf numFmtId="0" fontId="0" fillId="0" borderId="18" xfId="0" applyFont="1" applyBorder="1" applyAlignment="1">
      <alignment/>
    </xf>
    <xf numFmtId="14" fontId="0" fillId="0" borderId="16" xfId="0" applyNumberFormat="1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51" fillId="0" borderId="18" xfId="0" applyFont="1" applyBorder="1" applyAlignment="1">
      <alignment/>
    </xf>
    <xf numFmtId="4" fontId="51" fillId="0" borderId="13" xfId="0" applyNumberFormat="1" applyFont="1" applyBorder="1" applyAlignment="1">
      <alignment/>
    </xf>
    <xf numFmtId="4" fontId="52" fillId="36" borderId="13" xfId="0" applyNumberFormat="1" applyFont="1" applyFill="1" applyBorder="1" applyAlignment="1">
      <alignment horizontal="right" vertical="center" wrapText="1"/>
    </xf>
    <xf numFmtId="0" fontId="0" fillId="0" borderId="13" xfId="0" applyFont="1" applyFill="1" applyBorder="1" applyAlignment="1">
      <alignment/>
    </xf>
    <xf numFmtId="14" fontId="1" fillId="0" borderId="24" xfId="0" applyNumberFormat="1" applyFont="1" applyBorder="1" applyAlignment="1">
      <alignment horizontal="center"/>
    </xf>
    <xf numFmtId="14" fontId="1" fillId="0" borderId="25" xfId="0" applyNumberFormat="1" applyFont="1" applyBorder="1" applyAlignment="1">
      <alignment horizontal="center"/>
    </xf>
    <xf numFmtId="14" fontId="0" fillId="0" borderId="13" xfId="0" applyNumberFormat="1" applyFont="1" applyBorder="1" applyAlignment="1">
      <alignment horizontal="center"/>
    </xf>
    <xf numFmtId="14" fontId="0" fillId="0" borderId="16" xfId="0" applyNumberFormat="1" applyFont="1" applyBorder="1" applyAlignment="1">
      <alignment/>
    </xf>
    <xf numFmtId="1" fontId="0" fillId="0" borderId="20" xfId="0" applyNumberFormat="1" applyFont="1" applyBorder="1" applyAlignment="1">
      <alignment/>
    </xf>
    <xf numFmtId="14" fontId="0" fillId="0" borderId="14" xfId="0" applyNumberFormat="1" applyFont="1" applyBorder="1" applyAlignment="1">
      <alignment/>
    </xf>
    <xf numFmtId="4" fontId="0" fillId="0" borderId="13" xfId="0" applyNumberFormat="1" applyFont="1" applyBorder="1" applyAlignment="1">
      <alignment/>
    </xf>
    <xf numFmtId="14" fontId="51" fillId="0" borderId="14" xfId="0" applyNumberFormat="1" applyFont="1" applyBorder="1" applyAlignment="1">
      <alignment/>
    </xf>
    <xf numFmtId="14" fontId="51" fillId="0" borderId="16" xfId="0" applyNumberFormat="1" applyFont="1" applyBorder="1" applyAlignment="1">
      <alignment/>
    </xf>
    <xf numFmtId="14" fontId="51" fillId="0" borderId="16" xfId="0" applyNumberFormat="1" applyFont="1" applyBorder="1" applyAlignment="1">
      <alignment horizontal="center"/>
    </xf>
    <xf numFmtId="1" fontId="51" fillId="0" borderId="20" xfId="0" applyNumberFormat="1" applyFont="1" applyBorder="1" applyAlignment="1">
      <alignment/>
    </xf>
    <xf numFmtId="4" fontId="51" fillId="0" borderId="16" xfId="0" applyNumberFormat="1" applyFont="1" applyBorder="1" applyAlignment="1">
      <alignment/>
    </xf>
    <xf numFmtId="4" fontId="0" fillId="0" borderId="16" xfId="0" applyNumberFormat="1" applyFont="1" applyBorder="1" applyAlignment="1">
      <alignment/>
    </xf>
    <xf numFmtId="4" fontId="0" fillId="0" borderId="15" xfId="0" applyNumberFormat="1" applyFont="1" applyBorder="1" applyAlignment="1">
      <alignment/>
    </xf>
    <xf numFmtId="0" fontId="0" fillId="0" borderId="23" xfId="0" applyFont="1" applyBorder="1" applyAlignment="1">
      <alignment horizontal="center"/>
    </xf>
    <xf numFmtId="14" fontId="0" fillId="0" borderId="16" xfId="0" applyNumberFormat="1" applyBorder="1" applyAlignment="1">
      <alignment horizontal="center"/>
    </xf>
    <xf numFmtId="0" fontId="5" fillId="33" borderId="32" xfId="0" applyFont="1" applyFill="1" applyBorder="1" applyAlignment="1">
      <alignment horizontal="center"/>
    </xf>
    <xf numFmtId="0" fontId="5" fillId="33" borderId="33" xfId="0" applyFont="1" applyFill="1" applyBorder="1" applyAlignment="1">
      <alignment horizontal="center"/>
    </xf>
    <xf numFmtId="0" fontId="5" fillId="33" borderId="34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left"/>
    </xf>
    <xf numFmtId="0" fontId="1" fillId="0" borderId="35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32" xfId="0" applyFont="1" applyFill="1" applyBorder="1" applyAlignment="1">
      <alignment horizontal="center"/>
    </xf>
    <xf numFmtId="0" fontId="1" fillId="0" borderId="33" xfId="0" applyFont="1" applyFill="1" applyBorder="1" applyAlignment="1">
      <alignment horizontal="center"/>
    </xf>
    <xf numFmtId="0" fontId="1" fillId="0" borderId="34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worksheet" Target="worksheets/sheet2.xml" /><Relationship Id="rId6" Type="http://schemas.openxmlformats.org/officeDocument/2006/relationships/worksheet" Target="worksheets/sheet3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RECAUDACIÓN POR INDEMNIZACIÓN POR MUERTE</a:t>
            </a:r>
          </a:p>
        </c:rich>
      </c:tx>
      <c:layout>
        <c:manualLayout>
          <c:xMode val="factor"/>
          <c:yMode val="factor"/>
          <c:x val="-0.01025"/>
          <c:y val="0.039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87"/>
          <c:y val="0.29"/>
          <c:w val="0.46975"/>
          <c:h val="0.30225"/>
        </c:manualLayout>
      </c:layout>
      <c:pie3DChart>
        <c:varyColors val="1"/>
        <c:ser>
          <c:idx val="0"/>
          <c:order val="0"/>
          <c:spPr>
            <a:solidFill>
              <a:srgbClr val="4BACC6"/>
            </a:solidFill>
            <a:ln w="3175">
              <a:solidFill>
                <a:srgbClr val="339966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57D91"/>
              </a:solidFill>
              <a:ln w="3175">
                <a:solidFill>
                  <a:srgbClr val="339966"/>
                </a:solidFill>
              </a:ln>
            </c:spPr>
          </c:dPt>
          <c:dPt>
            <c:idx val="1"/>
            <c:spPr>
              <a:solidFill>
                <a:srgbClr val="3F92A9"/>
              </a:solidFill>
              <a:ln w="3175">
                <a:solidFill>
                  <a:srgbClr val="339966"/>
                </a:solidFill>
              </a:ln>
            </c:spPr>
          </c:dPt>
          <c:dPt>
            <c:idx val="2"/>
            <c:spPr>
              <a:solidFill>
                <a:srgbClr val="47A4BD"/>
              </a:solidFill>
              <a:ln w="3175">
                <a:solidFill>
                  <a:srgbClr val="339966"/>
                </a:solidFill>
              </a:ln>
            </c:spPr>
          </c:dPt>
          <c:dPt>
            <c:idx val="3"/>
            <c:spPr>
              <a:solidFill>
                <a:srgbClr val="70B7CD"/>
              </a:solidFill>
              <a:ln w="3175">
                <a:solidFill>
                  <a:srgbClr val="339966"/>
                </a:solidFill>
              </a:ln>
            </c:spPr>
          </c:dPt>
          <c:dPt>
            <c:idx val="4"/>
            <c:spPr>
              <a:solidFill>
                <a:srgbClr val="A0CAD9"/>
              </a:solidFill>
              <a:ln w="3175">
                <a:solidFill>
                  <a:srgbClr val="339966"/>
                </a:solidFill>
              </a:ln>
            </c:spPr>
          </c:dPt>
          <c:dPt>
            <c:idx val="5"/>
            <c:spPr>
              <a:solidFill>
                <a:srgbClr val="C1DBE5"/>
              </a:solidFill>
              <a:ln w="3175">
                <a:solidFill>
                  <a:srgbClr val="339966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  <c:separator>;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  <c:separator>;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  <c:separator>;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  <c:separator>;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  <c:separator>;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  <c:separator>;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1"/>
            <c:showVal val="0"/>
            <c:showBubbleSize val="0"/>
            <c:showCatName val="1"/>
            <c:showSerName val="0"/>
            <c:showLeaderLines val="1"/>
            <c:showPercent val="1"/>
            <c:separator>;</c:separator>
          </c:dLbls>
          <c:cat>
            <c:strRef>
              <c:f>Hoja1!$B$6:$G$6</c:f>
              <c:strCache>
                <c:ptCount val="6"/>
                <c:pt idx="0">
                  <c:v>LA POSITIVA</c:v>
                </c:pt>
                <c:pt idx="1">
                  <c:v>MAPFRE PERU</c:v>
                </c:pt>
                <c:pt idx="2">
                  <c:v>INTERSEGUROS</c:v>
                </c:pt>
                <c:pt idx="3">
                  <c:v>EL PACIFICO</c:v>
                </c:pt>
                <c:pt idx="4">
                  <c:v>RIMAC</c:v>
                </c:pt>
                <c:pt idx="5">
                  <c:v>OTROS</c:v>
                </c:pt>
              </c:strCache>
            </c:strRef>
          </c:cat>
          <c:val>
            <c:numRef>
              <c:f>Hoja1!$B$19:$G$19</c:f>
              <c:numCache>
                <c:ptCount val="6"/>
                <c:pt idx="0">
                  <c:v>471200</c:v>
                </c:pt>
                <c:pt idx="1">
                  <c:v>83600</c:v>
                </c:pt>
                <c:pt idx="2">
                  <c:v>272600</c:v>
                </c:pt>
                <c:pt idx="3">
                  <c:v>37200</c:v>
                </c:pt>
                <c:pt idx="4">
                  <c:v>80200</c:v>
                </c:pt>
                <c:pt idx="5">
                  <c:v>45600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2925"/>
          <c:y val="0.8135"/>
          <c:w val="0.597"/>
          <c:h val="0.059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RECAUDACIÓN MENSUAL POR INDEMNIZACIÓN POR MUERTE</a:t>
            </a:r>
          </a:p>
        </c:rich>
      </c:tx>
      <c:layout>
        <c:manualLayout>
          <c:xMode val="factor"/>
          <c:yMode val="factor"/>
          <c:x val="0.00525"/>
          <c:y val="-0.0035"/>
        </c:manualLayout>
      </c:layout>
      <c:spPr>
        <a:noFill/>
        <a:ln w="3175">
          <a:noFill/>
        </a:ln>
      </c:spPr>
    </c:title>
    <c:view3D>
      <c:rotX val="44"/>
      <c:hPercent val="181"/>
      <c:rotY val="44"/>
      <c:depthPercent val="100"/>
      <c:rAngAx val="1"/>
    </c:view3D>
    <c:plotArea>
      <c:layout>
        <c:manualLayout>
          <c:xMode val="edge"/>
          <c:yMode val="edge"/>
          <c:x val="0.00225"/>
          <c:y val="0.082"/>
          <c:w val="0.99775"/>
          <c:h val="0.8965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E6B9B8"/>
              </a:solidFill>
              <a:ln w="3175">
                <a:solidFill>
                  <a:srgbClr val="333399"/>
                </a:solidFill>
              </a:ln>
            </c:spPr>
          </c:dPt>
          <c:dPt>
            <c:idx val="2"/>
            <c:invertIfNegative val="0"/>
            <c:spPr>
              <a:solidFill>
                <a:srgbClr val="D7E4BD"/>
              </a:solidFill>
              <a:ln w="3175">
                <a:solidFill>
                  <a:srgbClr val="333399"/>
                </a:solidFill>
              </a:ln>
            </c:spPr>
          </c:dPt>
          <c:cat>
            <c:strRef>
              <c:f>Hoja1!$A$7:$A$18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Hoja1!$H$7:$H$18</c:f>
              <c:numCache>
                <c:ptCount val="12"/>
                <c:pt idx="0">
                  <c:v>52800</c:v>
                </c:pt>
                <c:pt idx="1">
                  <c:v>34600</c:v>
                </c:pt>
                <c:pt idx="2">
                  <c:v>113400</c:v>
                </c:pt>
                <c:pt idx="3">
                  <c:v>106400</c:v>
                </c:pt>
                <c:pt idx="4">
                  <c:v>144400</c:v>
                </c:pt>
                <c:pt idx="5">
                  <c:v>151200</c:v>
                </c:pt>
                <c:pt idx="6">
                  <c:v>60800</c:v>
                </c:pt>
                <c:pt idx="7">
                  <c:v>106400</c:v>
                </c:pt>
                <c:pt idx="8">
                  <c:v>83600</c:v>
                </c:pt>
                <c:pt idx="9">
                  <c:v>98800</c:v>
                </c:pt>
                <c:pt idx="10">
                  <c:v>7600</c:v>
                </c:pt>
                <c:pt idx="11">
                  <c:v>30400</c:v>
                </c:pt>
              </c:numCache>
            </c:numRef>
          </c:val>
          <c:shape val="box"/>
        </c:ser>
        <c:shape val="box"/>
        <c:axId val="54222270"/>
        <c:axId val="18238383"/>
      </c:bar3DChart>
      <c:catAx>
        <c:axId val="5422227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8238383"/>
        <c:crosses val="autoZero"/>
        <c:auto val="1"/>
        <c:lblOffset val="100"/>
        <c:tickLblSkip val="1"/>
        <c:noMultiLvlLbl val="0"/>
      </c:catAx>
      <c:valAx>
        <c:axId val="18238383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222270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</c:dTable>
      <c:spPr>
        <a:noFill/>
        <a:ln>
          <a:noFill/>
        </a:ln>
      </c:spPr>
    </c:plotArea>
    <c:floor>
      <c:spPr>
        <a:solidFill>
          <a:srgbClr val="E9EDF4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E9EDF4"/>
        </a:solidFill>
        <a:ln w="3175">
          <a:noFill/>
        </a:ln>
      </c:spPr>
      <c:thickness val="0"/>
    </c:sideWall>
    <c:backWall>
      <c:spPr>
        <a:solidFill>
          <a:srgbClr val="E9EDF4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RECAUDACIÓN POR INDEMNIZACIONES POR MUERTE NO COBRADA</a:t>
            </a:r>
          </a:p>
        </c:rich>
      </c:tx>
      <c:layout>
        <c:manualLayout>
          <c:xMode val="factor"/>
          <c:yMode val="factor"/>
          <c:x val="0.0125"/>
          <c:y val="0.005"/>
        </c:manualLayout>
      </c:layout>
      <c:spPr>
        <a:noFill/>
        <a:ln w="3175"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505"/>
          <c:y val="0.08775"/>
          <c:w val="0.8805"/>
          <c:h val="0.8455"/>
        </c:manualLayout>
      </c:layout>
      <c:bar3DChart>
        <c:barDir val="col"/>
        <c:grouping val="standard"/>
        <c:varyColors val="0"/>
        <c:ser>
          <c:idx val="0"/>
          <c:order val="0"/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E6B9B8"/>
              </a:solidFill>
              <a:ln w="3175">
                <a:solidFill>
                  <a:srgbClr val="333399"/>
                </a:solidFill>
              </a:ln>
            </c:spPr>
          </c:dPt>
          <c:dPt>
            <c:idx val="2"/>
            <c:invertIfNegative val="0"/>
            <c:spPr>
              <a:solidFill>
                <a:srgbClr val="CCC1DA"/>
              </a:solidFill>
              <a:ln w="3175">
                <a:solidFill>
                  <a:srgbClr val="333399"/>
                </a:solidFill>
              </a:ln>
            </c:spPr>
          </c:dPt>
          <c:dPt>
            <c:idx val="3"/>
            <c:invertIfNegative val="0"/>
            <c:spPr>
              <a:solidFill>
                <a:srgbClr val="D7E4BD"/>
              </a:solidFill>
              <a:ln w="3175">
                <a:solidFill>
                  <a:srgbClr val="333399"/>
                </a:solidFill>
              </a:ln>
            </c:spPr>
          </c:dPt>
          <c:dPt>
            <c:idx val="4"/>
            <c:invertIfNegative val="0"/>
            <c:spPr>
              <a:solidFill>
                <a:srgbClr val="FCD5B5"/>
              </a:solidFill>
              <a:ln w="3175">
                <a:solidFill>
                  <a:srgbClr val="333399"/>
                </a:solidFill>
              </a:ln>
            </c:spPr>
          </c:dPt>
          <c:cat>
            <c:strRef>
              <c:f>Hoja1!$B$6:$G$6</c:f>
              <c:strCache>
                <c:ptCount val="6"/>
                <c:pt idx="0">
                  <c:v>LA POSITIVA</c:v>
                </c:pt>
                <c:pt idx="1">
                  <c:v>MAPFRE PERU</c:v>
                </c:pt>
                <c:pt idx="2">
                  <c:v>INTERSEGUROS</c:v>
                </c:pt>
                <c:pt idx="3">
                  <c:v>EL PACIFICO</c:v>
                </c:pt>
                <c:pt idx="4">
                  <c:v>RIMAC</c:v>
                </c:pt>
                <c:pt idx="5">
                  <c:v>OTROS</c:v>
                </c:pt>
              </c:strCache>
            </c:strRef>
          </c:cat>
          <c:val>
            <c:numRef>
              <c:f>Hoja1!$B$19:$G$19</c:f>
              <c:numCache>
                <c:ptCount val="6"/>
                <c:pt idx="0">
                  <c:v>471200</c:v>
                </c:pt>
                <c:pt idx="1">
                  <c:v>83600</c:v>
                </c:pt>
                <c:pt idx="2">
                  <c:v>272600</c:v>
                </c:pt>
                <c:pt idx="3">
                  <c:v>37200</c:v>
                </c:pt>
                <c:pt idx="4">
                  <c:v>80200</c:v>
                </c:pt>
                <c:pt idx="5">
                  <c:v>45600</c:v>
                </c:pt>
              </c:numCache>
            </c:numRef>
          </c:val>
          <c:shape val="box"/>
        </c:ser>
        <c:shape val="box"/>
        <c:axId val="29927720"/>
        <c:axId val="914025"/>
        <c:axId val="8226226"/>
      </c:bar3DChart>
      <c:catAx>
        <c:axId val="299277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914025"/>
        <c:crosses val="autoZero"/>
        <c:auto val="1"/>
        <c:lblOffset val="100"/>
        <c:tickLblSkip val="1"/>
        <c:noMultiLvlLbl val="0"/>
      </c:catAx>
      <c:valAx>
        <c:axId val="91402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927720"/>
        <c:crossesAt val="1"/>
        <c:crossBetween val="between"/>
        <c:dispUnits/>
      </c:valAx>
      <c:serAx>
        <c:axId val="8226226"/>
        <c:scaling>
          <c:orientation val="minMax"/>
        </c:scaling>
        <c:axPos val="b"/>
        <c:delete val="1"/>
        <c:majorTickMark val="out"/>
        <c:minorTickMark val="none"/>
        <c:tickLblPos val="nextTo"/>
        <c:crossAx val="914025"/>
        <c:crosses val="autoZero"/>
        <c:tickLblSkip val="1"/>
        <c:tickMarkSkip val="1"/>
      </c:ser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</c:dTable>
      <c:spPr>
        <a:noFill/>
        <a:ln>
          <a:noFill/>
        </a:ln>
      </c:spPr>
    </c:plotArea>
    <c:floor>
      <c:spPr>
        <a:solidFill>
          <a:srgbClr val="E7E7E7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E7E7E7"/>
        </a:solidFill>
        <a:ln w="3175">
          <a:noFill/>
        </a:ln>
      </c:spPr>
      <c:thickness val="0"/>
    </c:sideWall>
    <c:backWall>
      <c:spPr>
        <a:solidFill>
          <a:srgbClr val="E7E7E7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8"/>
  </sheetViews>
  <pageMargins left="0.75" right="0.75" top="1" bottom="1" header="0" footer="0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8"/>
  </sheetViews>
  <pageMargins left="0.75" right="0.75" top="1" bottom="1" header="0" footer="0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" footer="0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96400" cy="5715000"/>
    <xdr:graphicFrame>
      <xdr:nvGraphicFramePr>
        <xdr:cNvPr id="1" name="Shape 1025"/>
        <xdr:cNvGraphicFramePr/>
      </xdr:nvGraphicFramePr>
      <xdr:xfrm>
        <a:off x="0" y="9525"/>
        <a:ext cx="929640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1"/>
  <sheetViews>
    <sheetView tabSelected="1" view="pageBreakPreview" zoomScaleSheetLayoutView="100" zoomScalePageLayoutView="0" workbookViewId="0" topLeftCell="A1">
      <selection activeCell="N10" sqref="N10"/>
    </sheetView>
  </sheetViews>
  <sheetFormatPr defaultColWidth="11.421875" defaultRowHeight="12.75"/>
  <cols>
    <col min="1" max="1" width="23.00390625" style="0" customWidth="1"/>
    <col min="2" max="2" width="15.28125" style="0" customWidth="1"/>
    <col min="3" max="3" width="15.00390625" style="0" customWidth="1"/>
    <col min="4" max="4" width="16.57421875" style="0" customWidth="1"/>
    <col min="5" max="5" width="15.421875" style="0" customWidth="1"/>
    <col min="6" max="7" width="15.28125" style="0" customWidth="1"/>
    <col min="8" max="8" width="16.57421875" style="0" customWidth="1"/>
  </cols>
  <sheetData>
    <row r="1" spans="1:8" ht="13.5" thickBot="1">
      <c r="A1" s="78" t="s">
        <v>33</v>
      </c>
      <c r="B1" s="78"/>
      <c r="C1" s="78"/>
      <c r="D1" s="78"/>
      <c r="E1" s="78"/>
      <c r="F1" s="78"/>
      <c r="G1" s="78"/>
      <c r="H1" s="78"/>
    </row>
    <row r="2" spans="1:8" ht="16.5" thickBot="1">
      <c r="A2" s="73" t="s">
        <v>24</v>
      </c>
      <c r="B2" s="74"/>
      <c r="C2" s="74"/>
      <c r="D2" s="74"/>
      <c r="E2" s="74"/>
      <c r="F2" s="74"/>
      <c r="G2" s="74"/>
      <c r="H2" s="75"/>
    </row>
    <row r="3" spans="1:8" ht="16.5" thickBot="1">
      <c r="A3" s="73" t="s">
        <v>110</v>
      </c>
      <c r="B3" s="74"/>
      <c r="C3" s="74"/>
      <c r="D3" s="74"/>
      <c r="E3" s="74"/>
      <c r="F3" s="74"/>
      <c r="G3" s="74"/>
      <c r="H3" s="75"/>
    </row>
    <row r="4" spans="1:8" ht="12.75">
      <c r="A4" s="76" t="s">
        <v>0</v>
      </c>
      <c r="B4" s="76"/>
      <c r="C4" s="76"/>
      <c r="D4" s="76"/>
      <c r="E4" s="76"/>
      <c r="F4" s="76"/>
      <c r="G4" s="76"/>
      <c r="H4" s="76"/>
    </row>
    <row r="5" spans="1:8" ht="12.75">
      <c r="A5" s="77"/>
      <c r="B5" s="77"/>
      <c r="C5" s="2"/>
      <c r="D5" s="2"/>
      <c r="E5" s="2"/>
      <c r="F5" s="2"/>
      <c r="G5" s="2"/>
      <c r="H5" s="2"/>
    </row>
    <row r="6" spans="1:8" ht="34.5" customHeight="1">
      <c r="A6" s="34" t="s">
        <v>23</v>
      </c>
      <c r="B6" s="12" t="s">
        <v>6</v>
      </c>
      <c r="C6" s="12" t="s">
        <v>7</v>
      </c>
      <c r="D6" s="12" t="s">
        <v>8</v>
      </c>
      <c r="E6" s="12" t="s">
        <v>21</v>
      </c>
      <c r="F6" s="12" t="s">
        <v>22</v>
      </c>
      <c r="G6" s="12" t="s">
        <v>32</v>
      </c>
      <c r="H6" s="12" t="s">
        <v>19</v>
      </c>
    </row>
    <row r="7" spans="1:8" ht="34.5" customHeight="1">
      <c r="A7" s="13" t="s">
        <v>12</v>
      </c>
      <c r="B7" s="15">
        <f>30400+15200</f>
        <v>45600</v>
      </c>
      <c r="C7" s="15"/>
      <c r="D7" s="15"/>
      <c r="E7" s="15"/>
      <c r="F7" s="15">
        <v>7200</v>
      </c>
      <c r="G7" s="55"/>
      <c r="H7" s="14">
        <f aca="true" t="shared" si="0" ref="H7:H18">SUM(B7:G7)</f>
        <v>52800</v>
      </c>
    </row>
    <row r="8" spans="1:8" ht="34.5" customHeight="1">
      <c r="A8" s="13" t="s">
        <v>13</v>
      </c>
      <c r="B8" s="15"/>
      <c r="C8" s="17"/>
      <c r="D8" s="15">
        <f>14800+15200</f>
        <v>30000</v>
      </c>
      <c r="E8" s="15"/>
      <c r="F8" s="15">
        <f>200+600+3800</f>
        <v>4600</v>
      </c>
      <c r="G8" s="55"/>
      <c r="H8" s="14">
        <f t="shared" si="0"/>
        <v>34600</v>
      </c>
    </row>
    <row r="9" spans="1:8" ht="34.5" customHeight="1">
      <c r="A9" s="13" t="s">
        <v>14</v>
      </c>
      <c r="B9" s="15">
        <f>15200+15200</f>
        <v>30400</v>
      </c>
      <c r="C9" s="15"/>
      <c r="D9" s="15">
        <f>15200+15200+15200+14600</f>
        <v>60200</v>
      </c>
      <c r="E9" s="15"/>
      <c r="F9" s="15">
        <v>7600</v>
      </c>
      <c r="G9" s="55">
        <f>15200</f>
        <v>15200</v>
      </c>
      <c r="H9" s="14">
        <f t="shared" si="0"/>
        <v>113400</v>
      </c>
    </row>
    <row r="10" spans="1:8" ht="34.5" customHeight="1">
      <c r="A10" s="13" t="s">
        <v>15</v>
      </c>
      <c r="B10" s="15">
        <f>30400+15200</f>
        <v>45600</v>
      </c>
      <c r="C10" s="15"/>
      <c r="D10" s="15">
        <v>60800</v>
      </c>
      <c r="E10" s="15"/>
      <c r="F10" s="15"/>
      <c r="G10" s="55"/>
      <c r="H10" s="14">
        <f t="shared" si="0"/>
        <v>106400</v>
      </c>
    </row>
    <row r="11" spans="1:8" ht="34.5" customHeight="1">
      <c r="A11" s="13" t="s">
        <v>16</v>
      </c>
      <c r="B11" s="15">
        <v>76000</v>
      </c>
      <c r="C11" s="15">
        <v>22800</v>
      </c>
      <c r="D11" s="15">
        <v>45600</v>
      </c>
      <c r="E11" s="15"/>
      <c r="F11" s="15"/>
      <c r="G11" s="55"/>
      <c r="H11" s="14">
        <f t="shared" si="0"/>
        <v>144400</v>
      </c>
    </row>
    <row r="12" spans="1:8" ht="34.5" customHeight="1">
      <c r="A12" s="13" t="s">
        <v>17</v>
      </c>
      <c r="B12" s="15">
        <f>15200+15200+30400</f>
        <v>60800</v>
      </c>
      <c r="C12" s="15">
        <f>15200+15200+15200</f>
        <v>45600</v>
      </c>
      <c r="D12" s="15">
        <v>15200</v>
      </c>
      <c r="E12" s="15">
        <f>14800+14800</f>
        <v>29600</v>
      </c>
      <c r="F12" s="15"/>
      <c r="G12" s="55"/>
      <c r="H12" s="14">
        <f t="shared" si="0"/>
        <v>151200</v>
      </c>
    </row>
    <row r="13" spans="1:8" ht="34.5" customHeight="1">
      <c r="A13" s="13" t="s">
        <v>18</v>
      </c>
      <c r="B13" s="15">
        <v>30400</v>
      </c>
      <c r="C13" s="15">
        <v>15200</v>
      </c>
      <c r="D13" s="15"/>
      <c r="E13" s="15"/>
      <c r="F13" s="15">
        <v>15200</v>
      </c>
      <c r="G13" s="55"/>
      <c r="H13" s="14">
        <f t="shared" si="0"/>
        <v>60800</v>
      </c>
    </row>
    <row r="14" spans="1:8" ht="34.5" customHeight="1">
      <c r="A14" s="13" t="s">
        <v>1</v>
      </c>
      <c r="B14" s="15">
        <f>30400+30400</f>
        <v>60800</v>
      </c>
      <c r="C14" s="15"/>
      <c r="D14" s="15"/>
      <c r="E14" s="15"/>
      <c r="F14" s="15">
        <v>30400</v>
      </c>
      <c r="G14" s="55">
        <v>15200</v>
      </c>
      <c r="H14" s="14">
        <f t="shared" si="0"/>
        <v>106400</v>
      </c>
    </row>
    <row r="15" spans="1:8" ht="34.5" customHeight="1">
      <c r="A15" s="13" t="s">
        <v>2</v>
      </c>
      <c r="B15" s="15">
        <f>30400+45600</f>
        <v>76000</v>
      </c>
      <c r="C15" s="15"/>
      <c r="D15" s="15"/>
      <c r="E15" s="15"/>
      <c r="F15" s="15">
        <v>7600</v>
      </c>
      <c r="G15" s="55"/>
      <c r="H15" s="14">
        <f t="shared" si="0"/>
        <v>83600</v>
      </c>
    </row>
    <row r="16" spans="1:8" ht="34.5" customHeight="1">
      <c r="A16" s="13" t="s">
        <v>3</v>
      </c>
      <c r="B16" s="15">
        <v>45600</v>
      </c>
      <c r="C16" s="15"/>
      <c r="D16" s="15">
        <v>45600</v>
      </c>
      <c r="E16" s="15"/>
      <c r="F16" s="15">
        <v>7600</v>
      </c>
      <c r="G16" s="15"/>
      <c r="H16" s="14">
        <f t="shared" si="0"/>
        <v>98800</v>
      </c>
    </row>
    <row r="17" spans="1:8" ht="34.5" customHeight="1">
      <c r="A17" s="13" t="s">
        <v>4</v>
      </c>
      <c r="B17" s="15"/>
      <c r="C17" s="15"/>
      <c r="D17" s="15"/>
      <c r="E17" s="15">
        <v>7600</v>
      </c>
      <c r="F17" s="15"/>
      <c r="G17" s="55"/>
      <c r="H17" s="14">
        <f t="shared" si="0"/>
        <v>7600</v>
      </c>
    </row>
    <row r="18" spans="1:8" ht="34.5" customHeight="1">
      <c r="A18" s="13" t="s">
        <v>5</v>
      </c>
      <c r="B18" s="15"/>
      <c r="C18" s="15"/>
      <c r="D18" s="15">
        <v>15200</v>
      </c>
      <c r="E18" s="15"/>
      <c r="F18" s="15"/>
      <c r="G18" s="55">
        <v>15200</v>
      </c>
      <c r="H18" s="14">
        <f t="shared" si="0"/>
        <v>30400</v>
      </c>
    </row>
    <row r="19" spans="1:8" ht="34.5" customHeight="1">
      <c r="A19" s="32" t="s">
        <v>19</v>
      </c>
      <c r="B19" s="33">
        <f aca="true" t="shared" si="1" ref="B19:H19">SUM(B7:B18)</f>
        <v>471200</v>
      </c>
      <c r="C19" s="33">
        <f t="shared" si="1"/>
        <v>83600</v>
      </c>
      <c r="D19" s="33">
        <f t="shared" si="1"/>
        <v>272600</v>
      </c>
      <c r="E19" s="33">
        <f t="shared" si="1"/>
        <v>37200</v>
      </c>
      <c r="F19" s="33">
        <f t="shared" si="1"/>
        <v>80200</v>
      </c>
      <c r="G19" s="33">
        <f t="shared" si="1"/>
        <v>45600</v>
      </c>
      <c r="H19" s="14">
        <f t="shared" si="1"/>
        <v>990400</v>
      </c>
    </row>
    <row r="20" spans="1:8" ht="39.75" customHeight="1">
      <c r="A20" s="16"/>
      <c r="B20" s="1"/>
      <c r="C20" s="1"/>
      <c r="D20" s="1"/>
      <c r="E20" s="1"/>
      <c r="F20" s="1"/>
      <c r="G20" s="1"/>
      <c r="H20" s="1"/>
    </row>
    <row r="21" spans="1:8" ht="39.75" customHeight="1">
      <c r="A21" s="1"/>
      <c r="B21" s="1"/>
      <c r="C21" s="1"/>
      <c r="D21" s="1"/>
      <c r="E21" s="1"/>
      <c r="F21" s="1"/>
      <c r="G21" s="1"/>
      <c r="H21" s="1"/>
    </row>
    <row r="22" spans="1:8" ht="39.75" customHeight="1">
      <c r="A22" s="1"/>
      <c r="B22" s="1"/>
      <c r="C22" s="1"/>
      <c r="D22" s="1"/>
      <c r="E22" s="1"/>
      <c r="F22" s="1"/>
      <c r="G22" s="1"/>
      <c r="H22" s="1"/>
    </row>
    <row r="23" spans="1:8" ht="39.75" customHeight="1">
      <c r="A23" s="1"/>
      <c r="B23" s="1"/>
      <c r="C23" s="1"/>
      <c r="D23" s="1"/>
      <c r="E23" s="1"/>
      <c r="F23" s="1"/>
      <c r="G23" s="1"/>
      <c r="H23" s="1"/>
    </row>
    <row r="24" spans="1:8" ht="39.75" customHeight="1">
      <c r="A24" s="1"/>
      <c r="B24" s="1"/>
      <c r="C24" s="1"/>
      <c r="D24" s="1"/>
      <c r="E24" s="1"/>
      <c r="F24" s="1"/>
      <c r="G24" s="1"/>
      <c r="H24" s="1"/>
    </row>
    <row r="25" spans="1:8" ht="39.75" customHeight="1">
      <c r="A25" s="1"/>
      <c r="B25" s="1"/>
      <c r="C25" s="1"/>
      <c r="D25" s="1"/>
      <c r="E25" s="1"/>
      <c r="F25" s="1"/>
      <c r="G25" s="1"/>
      <c r="H25" s="1"/>
    </row>
    <row r="26" spans="1:8" ht="39.75" customHeight="1">
      <c r="A26" s="1"/>
      <c r="B26" s="1"/>
      <c r="C26" s="1"/>
      <c r="D26" s="1"/>
      <c r="E26" s="1"/>
      <c r="F26" s="1"/>
      <c r="G26" s="1"/>
      <c r="H26" s="1"/>
    </row>
    <row r="27" spans="1:8" ht="39.75" customHeight="1">
      <c r="A27" s="1"/>
      <c r="B27" s="1"/>
      <c r="C27" s="1"/>
      <c r="D27" s="1"/>
      <c r="E27" s="1"/>
      <c r="F27" s="1"/>
      <c r="G27" s="1"/>
      <c r="H27" s="1"/>
    </row>
    <row r="28" spans="1:8" ht="39.75" customHeight="1">
      <c r="A28" s="1"/>
      <c r="B28" s="1"/>
      <c r="C28" s="1"/>
      <c r="D28" s="1"/>
      <c r="E28" s="1"/>
      <c r="F28" s="1"/>
      <c r="G28" s="1"/>
      <c r="H28" s="1"/>
    </row>
    <row r="29" spans="1:8" ht="39.75" customHeight="1">
      <c r="A29" s="1"/>
      <c r="B29" s="1"/>
      <c r="C29" s="1"/>
      <c r="D29" s="1"/>
      <c r="E29" s="1"/>
      <c r="F29" s="1"/>
      <c r="G29" s="1"/>
      <c r="H29" s="1"/>
    </row>
    <row r="30" spans="1:8" ht="39.75" customHeight="1">
      <c r="A30" s="1"/>
      <c r="B30" s="1"/>
      <c r="C30" s="1"/>
      <c r="D30" s="1"/>
      <c r="E30" s="1"/>
      <c r="F30" s="1"/>
      <c r="G30" s="1"/>
      <c r="H30" s="1"/>
    </row>
    <row r="31" spans="1:8" ht="39.75" customHeight="1">
      <c r="A31" s="1"/>
      <c r="B31" s="1"/>
      <c r="C31" s="1"/>
      <c r="D31" s="1"/>
      <c r="E31" s="1"/>
      <c r="F31" s="1"/>
      <c r="G31" s="1"/>
      <c r="H31" s="1"/>
    </row>
    <row r="32" spans="1:8" ht="39.75" customHeight="1">
      <c r="A32" s="1"/>
      <c r="B32" s="1"/>
      <c r="C32" s="1"/>
      <c r="D32" s="1"/>
      <c r="E32" s="1"/>
      <c r="F32" s="1"/>
      <c r="G32" s="1"/>
      <c r="H32" s="1"/>
    </row>
    <row r="33" spans="1:8" ht="39.75" customHeight="1">
      <c r="A33" s="1"/>
      <c r="B33" s="1"/>
      <c r="C33" s="1"/>
      <c r="D33" s="1"/>
      <c r="E33" s="1"/>
      <c r="F33" s="1"/>
      <c r="G33" s="1"/>
      <c r="H33" s="1"/>
    </row>
    <row r="34" spans="1:8" ht="39.75" customHeight="1">
      <c r="A34" s="1"/>
      <c r="B34" s="1"/>
      <c r="C34" s="1"/>
      <c r="D34" s="1"/>
      <c r="E34" s="1"/>
      <c r="F34" s="1"/>
      <c r="G34" s="1"/>
      <c r="H34" s="1"/>
    </row>
    <row r="35" spans="1:8" ht="39.75" customHeight="1">
      <c r="A35" s="1"/>
      <c r="B35" s="1"/>
      <c r="C35" s="1"/>
      <c r="D35" s="1"/>
      <c r="E35" s="1"/>
      <c r="F35" s="1"/>
      <c r="G35" s="1"/>
      <c r="H35" s="1"/>
    </row>
    <row r="36" spans="1:8" ht="39.75" customHeight="1">
      <c r="A36" s="1"/>
      <c r="B36" s="1"/>
      <c r="C36" s="1"/>
      <c r="D36" s="1"/>
      <c r="E36" s="1"/>
      <c r="F36" s="1"/>
      <c r="G36" s="1"/>
      <c r="H36" s="1"/>
    </row>
    <row r="37" spans="1:8" ht="39.75" customHeight="1">
      <c r="A37" s="1"/>
      <c r="B37" s="1"/>
      <c r="C37" s="1"/>
      <c r="D37" s="1"/>
      <c r="E37" s="1"/>
      <c r="F37" s="1"/>
      <c r="G37" s="1"/>
      <c r="H37" s="1"/>
    </row>
    <row r="38" spans="1:8" ht="39.75" customHeight="1">
      <c r="A38" s="1"/>
      <c r="B38" s="1"/>
      <c r="C38" s="1"/>
      <c r="D38" s="1"/>
      <c r="E38" s="1"/>
      <c r="F38" s="1"/>
      <c r="G38" s="1"/>
      <c r="H38" s="1"/>
    </row>
    <row r="39" spans="1:8" ht="39.75" customHeight="1">
      <c r="A39" s="1"/>
      <c r="B39" s="1"/>
      <c r="C39" s="1"/>
      <c r="D39" s="1"/>
      <c r="E39" s="1"/>
      <c r="F39" s="1"/>
      <c r="G39" s="1"/>
      <c r="H39" s="1"/>
    </row>
    <row r="40" spans="1:8" ht="39.75" customHeight="1">
      <c r="A40" s="1"/>
      <c r="B40" s="1"/>
      <c r="C40" s="1"/>
      <c r="D40" s="1"/>
      <c r="E40" s="1"/>
      <c r="F40" s="1"/>
      <c r="G40" s="1"/>
      <c r="H40" s="1"/>
    </row>
    <row r="41" spans="1:8" ht="39.75" customHeight="1">
      <c r="A41" s="1"/>
      <c r="B41" s="1"/>
      <c r="C41" s="1"/>
      <c r="D41" s="1"/>
      <c r="E41" s="1"/>
      <c r="F41" s="1"/>
      <c r="G41" s="1"/>
      <c r="H41" s="1"/>
    </row>
    <row r="42" spans="1:8" ht="39.75" customHeight="1">
      <c r="A42" s="1"/>
      <c r="B42" s="1"/>
      <c r="C42" s="1"/>
      <c r="D42" s="1"/>
      <c r="E42" s="1"/>
      <c r="F42" s="1"/>
      <c r="G42" s="1"/>
      <c r="H42" s="1"/>
    </row>
    <row r="43" spans="1:8" ht="39.75" customHeight="1">
      <c r="A43" s="1"/>
      <c r="B43" s="1"/>
      <c r="C43" s="1"/>
      <c r="D43" s="1"/>
      <c r="E43" s="1"/>
      <c r="F43" s="1"/>
      <c r="G43" s="1"/>
      <c r="H43" s="1"/>
    </row>
    <row r="44" spans="1:8" ht="39.75" customHeight="1">
      <c r="A44" s="1"/>
      <c r="B44" s="1"/>
      <c r="C44" s="1"/>
      <c r="D44" s="1"/>
      <c r="E44" s="1"/>
      <c r="F44" s="1"/>
      <c r="G44" s="1"/>
      <c r="H44" s="1"/>
    </row>
    <row r="45" spans="1:8" ht="39.75" customHeight="1">
      <c r="A45" s="1"/>
      <c r="B45" s="1"/>
      <c r="C45" s="1"/>
      <c r="D45" s="1"/>
      <c r="E45" s="1"/>
      <c r="F45" s="1"/>
      <c r="G45" s="1"/>
      <c r="H45" s="1"/>
    </row>
    <row r="46" spans="1:8" ht="39.75" customHeight="1">
      <c r="A46" s="1"/>
      <c r="B46" s="1"/>
      <c r="C46" s="1"/>
      <c r="D46" s="1"/>
      <c r="E46" s="1"/>
      <c r="F46" s="1"/>
      <c r="G46" s="1"/>
      <c r="H46" s="1"/>
    </row>
    <row r="47" spans="1:8" ht="39.75" customHeight="1">
      <c r="A47" s="1"/>
      <c r="B47" s="1"/>
      <c r="C47" s="1"/>
      <c r="D47" s="1"/>
      <c r="E47" s="1"/>
      <c r="F47" s="1"/>
      <c r="G47" s="1"/>
      <c r="H47" s="1"/>
    </row>
    <row r="48" spans="1:8" ht="39.75" customHeight="1">
      <c r="A48" s="1"/>
      <c r="B48" s="1"/>
      <c r="C48" s="1"/>
      <c r="D48" s="1"/>
      <c r="E48" s="1"/>
      <c r="F48" s="1"/>
      <c r="G48" s="1"/>
      <c r="H48" s="1"/>
    </row>
    <row r="49" spans="1:8" ht="39.75" customHeight="1">
      <c r="A49" s="1"/>
      <c r="B49" s="1"/>
      <c r="C49" s="1"/>
      <c r="D49" s="1"/>
      <c r="E49" s="1"/>
      <c r="F49" s="1"/>
      <c r="G49" s="1"/>
      <c r="H49" s="1"/>
    </row>
    <row r="50" spans="1:8" ht="39.75" customHeight="1">
      <c r="A50" s="1"/>
      <c r="B50" s="1"/>
      <c r="C50" s="1"/>
      <c r="D50" s="1"/>
      <c r="E50" s="1"/>
      <c r="F50" s="1"/>
      <c r="G50" s="1"/>
      <c r="H50" s="1"/>
    </row>
    <row r="51" spans="1:8" ht="39.75" customHeight="1">
      <c r="A51" s="1"/>
      <c r="B51" s="1"/>
      <c r="C51" s="1"/>
      <c r="D51" s="1"/>
      <c r="E51" s="1"/>
      <c r="F51" s="1"/>
      <c r="G51" s="1"/>
      <c r="H51" s="1"/>
    </row>
  </sheetData>
  <sheetProtection/>
  <mergeCells count="5">
    <mergeCell ref="A2:H2"/>
    <mergeCell ref="A4:H4"/>
    <mergeCell ref="A5:B5"/>
    <mergeCell ref="A1:H1"/>
    <mergeCell ref="A3:H3"/>
  </mergeCells>
  <printOptions horizontalCentered="1"/>
  <pageMargins left="0.15748031496062992" right="0.2362204724409449" top="0.5511811023622047" bottom="0.7480314960629921" header="0.11811023622047245" footer="0.4330708661417323"/>
  <pageSetup horizontalDpi="300" verticalDpi="300" orientation="landscape" paperSize="9" scale="87" r:id="rId1"/>
  <headerFooter alignWithMargins="0">
    <oddFooter>&amp;L&amp;9Fuente: Fondo de Compensación del SOAT y del CAT&amp;R&amp;9&amp;P/&amp;N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106"/>
  <sheetViews>
    <sheetView zoomScalePageLayoutView="0" workbookViewId="0" topLeftCell="A2">
      <selection activeCell="P99" sqref="P99"/>
    </sheetView>
  </sheetViews>
  <sheetFormatPr defaultColWidth="11.421875" defaultRowHeight="12.75"/>
  <cols>
    <col min="1" max="1" width="46.00390625" style="0" customWidth="1"/>
    <col min="2" max="2" width="11.7109375" style="0" customWidth="1"/>
    <col min="3" max="4" width="12.7109375" style="0" customWidth="1"/>
    <col min="5" max="5" width="11.57421875" style="0" customWidth="1"/>
    <col min="6" max="6" width="9.00390625" style="0" customWidth="1"/>
    <col min="7" max="7" width="13.00390625" style="0" bestFit="1" customWidth="1"/>
    <col min="8" max="8" width="14.00390625" style="0" customWidth="1"/>
    <col min="9" max="9" width="11.7109375" style="0" customWidth="1"/>
    <col min="10" max="10" width="11.8515625" style="0" bestFit="1" customWidth="1"/>
    <col min="11" max="12" width="12.7109375" style="0" customWidth="1"/>
    <col min="13" max="13" width="13.00390625" style="0" bestFit="1" customWidth="1"/>
    <col min="14" max="14" width="12.8515625" style="0" customWidth="1"/>
    <col min="15" max="15" width="12.8515625" style="0" bestFit="1" customWidth="1"/>
  </cols>
  <sheetData>
    <row r="1" spans="1:14" ht="13.5" thickBot="1">
      <c r="A1" s="78" t="s">
        <v>34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</row>
    <row r="2" spans="1:14" ht="13.5" thickBot="1">
      <c r="A2" s="79" t="s">
        <v>28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1"/>
    </row>
    <row r="3" spans="1:14" ht="13.5" thickBot="1">
      <c r="A3" s="79" t="str">
        <f>Hoja1!A3</f>
        <v>AL 31 DE DICIEMBRE DE 2016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1"/>
    </row>
    <row r="4" spans="1:15" ht="13.5" thickBot="1">
      <c r="A4" s="82" t="s">
        <v>0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4"/>
      <c r="O4" s="3"/>
    </row>
    <row r="5" spans="1:15" ht="46.5" customHeight="1" thickBot="1">
      <c r="A5" s="31" t="s">
        <v>11</v>
      </c>
      <c r="B5" s="31" t="s">
        <v>25</v>
      </c>
      <c r="C5" s="31" t="s">
        <v>37</v>
      </c>
      <c r="D5" s="31" t="s">
        <v>38</v>
      </c>
      <c r="E5" s="31" t="s">
        <v>26</v>
      </c>
      <c r="F5" s="31" t="s">
        <v>27</v>
      </c>
      <c r="G5" s="43" t="s">
        <v>6</v>
      </c>
      <c r="H5" s="44" t="s">
        <v>7</v>
      </c>
      <c r="I5" s="45" t="s">
        <v>8</v>
      </c>
      <c r="J5" s="44" t="s">
        <v>9</v>
      </c>
      <c r="K5" s="45" t="s">
        <v>10</v>
      </c>
      <c r="L5" s="45" t="s">
        <v>32</v>
      </c>
      <c r="M5" s="46" t="s">
        <v>20</v>
      </c>
      <c r="N5" s="47" t="s">
        <v>19</v>
      </c>
      <c r="O5" s="48" t="s">
        <v>29</v>
      </c>
    </row>
    <row r="6" spans="1:14" ht="12.75">
      <c r="A6" s="35" t="s">
        <v>12</v>
      </c>
      <c r="B6" s="36"/>
      <c r="C6" s="37"/>
      <c r="D6" s="37"/>
      <c r="E6" s="37"/>
      <c r="F6" s="38"/>
      <c r="G6" s="39"/>
      <c r="H6" s="40"/>
      <c r="I6" s="40"/>
      <c r="J6" s="40"/>
      <c r="K6" s="40"/>
      <c r="L6" s="40"/>
      <c r="M6" s="41"/>
      <c r="N6" s="42"/>
    </row>
    <row r="7" spans="1:15" ht="12.75">
      <c r="A7" s="50" t="s">
        <v>39</v>
      </c>
      <c r="B7" s="28">
        <v>41640</v>
      </c>
      <c r="C7" s="60">
        <f>DATE(YEAR(B7)+2,MONTH(B7),DAY(B7))</f>
        <v>42370</v>
      </c>
      <c r="D7" s="60">
        <f>DATE(YEAR(C7),MONTH(C7)+1,DAY(C7))</f>
        <v>42401</v>
      </c>
      <c r="E7" s="59">
        <v>42391</v>
      </c>
      <c r="F7" s="61">
        <f>IF((E7-D7)&lt;0,0,(E7-D7))</f>
        <v>0</v>
      </c>
      <c r="G7" s="25">
        <v>15200</v>
      </c>
      <c r="H7" s="8"/>
      <c r="I7" s="8"/>
      <c r="J7" s="8"/>
      <c r="K7" s="54"/>
      <c r="L7" s="54"/>
      <c r="M7" s="8">
        <f>SUM(G7:L7)</f>
        <v>15200</v>
      </c>
      <c r="N7" s="11"/>
      <c r="O7" s="49"/>
    </row>
    <row r="8" spans="1:15" ht="12.75">
      <c r="A8" s="50" t="s">
        <v>40</v>
      </c>
      <c r="B8" s="28">
        <v>41657</v>
      </c>
      <c r="C8" s="60">
        <f>DATE(YEAR(B8)+2,MONTH(B8),DAY(B8))</f>
        <v>42387</v>
      </c>
      <c r="D8" s="60">
        <f>DATE(YEAR(C8),MONTH(C8)+1,DAY(C8))</f>
        <v>42418</v>
      </c>
      <c r="E8" s="59">
        <v>42391</v>
      </c>
      <c r="F8" s="61">
        <f>IF((E8-D8)&lt;0,0,(E8-D8))</f>
        <v>0</v>
      </c>
      <c r="G8" s="25">
        <v>15200</v>
      </c>
      <c r="H8" s="8"/>
      <c r="I8" s="8"/>
      <c r="J8" s="8"/>
      <c r="K8" s="54"/>
      <c r="L8" s="54"/>
      <c r="M8" s="8">
        <f>SUM(G8:L8)</f>
        <v>15200</v>
      </c>
      <c r="N8" s="11"/>
      <c r="O8" s="49"/>
    </row>
    <row r="9" spans="1:15" ht="12.75">
      <c r="A9" s="50" t="s">
        <v>41</v>
      </c>
      <c r="B9" s="28">
        <v>41665</v>
      </c>
      <c r="C9" s="60">
        <f>DATE(YEAR(B9)+2,MONTH(B9),DAY(B9))</f>
        <v>42395</v>
      </c>
      <c r="D9" s="60">
        <f>DATE(YEAR(C9),MONTH(C9)+1,DAY(C9))</f>
        <v>42426</v>
      </c>
      <c r="E9" s="59">
        <v>42391</v>
      </c>
      <c r="F9" s="61">
        <f>IF((E9-D9)&lt;0,0,(E9-D9))</f>
        <v>0</v>
      </c>
      <c r="G9" s="25">
        <v>15200</v>
      </c>
      <c r="H9" s="8"/>
      <c r="I9" s="8"/>
      <c r="J9" s="8"/>
      <c r="K9" s="54"/>
      <c r="L9" s="54"/>
      <c r="M9" s="8">
        <f>SUM(G9:L9)</f>
        <v>15200</v>
      </c>
      <c r="N9" s="11">
        <f>SUM(M7:M9)</f>
        <v>45600</v>
      </c>
      <c r="O9" s="49"/>
    </row>
    <row r="10" spans="1:15" ht="12.75">
      <c r="A10" s="50" t="s">
        <v>92</v>
      </c>
      <c r="B10" s="28">
        <v>41629</v>
      </c>
      <c r="C10" s="60">
        <f>DATE(YEAR(B10)+2,MONTH(B10),DAY(B10))</f>
        <v>42359</v>
      </c>
      <c r="D10" s="60">
        <f>DATE(YEAR(C10),MONTH(C10)+1,DAY(C10))</f>
        <v>42390</v>
      </c>
      <c r="E10" s="59">
        <v>42374</v>
      </c>
      <c r="F10" s="61">
        <f>IF((E10-D10)&lt;0,0,(E10-D10))</f>
        <v>0</v>
      </c>
      <c r="G10" s="25"/>
      <c r="H10" s="8"/>
      <c r="I10" s="8"/>
      <c r="J10" s="8"/>
      <c r="K10" s="63">
        <v>7200</v>
      </c>
      <c r="L10" s="54"/>
      <c r="M10" s="8">
        <f>SUM(G10:L10)</f>
        <v>7200</v>
      </c>
      <c r="N10" s="11">
        <f>SUM(M10)</f>
        <v>7200</v>
      </c>
      <c r="O10" s="49"/>
    </row>
    <row r="11" spans="1:15" ht="12.75">
      <c r="A11" s="53"/>
      <c r="B11" s="28"/>
      <c r="C11" s="60"/>
      <c r="D11" s="60"/>
      <c r="E11" s="59"/>
      <c r="F11" s="61"/>
      <c r="G11" s="25"/>
      <c r="H11" s="8"/>
      <c r="I11" s="8"/>
      <c r="J11" s="8"/>
      <c r="K11" s="54"/>
      <c r="L11" s="54"/>
      <c r="M11" s="8"/>
      <c r="N11" s="11"/>
      <c r="O11" s="49"/>
    </row>
    <row r="12" spans="1:15" ht="12.75">
      <c r="A12" s="35" t="s">
        <v>13</v>
      </c>
      <c r="B12" s="28"/>
      <c r="C12" s="60"/>
      <c r="D12" s="60"/>
      <c r="E12" s="59"/>
      <c r="F12" s="61"/>
      <c r="G12" s="25"/>
      <c r="H12" s="8"/>
      <c r="I12" s="8"/>
      <c r="J12" s="8"/>
      <c r="K12" s="54"/>
      <c r="L12" s="54"/>
      <c r="M12" s="8"/>
      <c r="N12" s="11"/>
      <c r="O12" s="49"/>
    </row>
    <row r="13" spans="1:15" ht="12.75">
      <c r="A13" s="50" t="s">
        <v>42</v>
      </c>
      <c r="B13" s="62">
        <v>41620</v>
      </c>
      <c r="C13" s="60">
        <f>DATE(YEAR(B13)+2,MONTH(B13),DAY(B13))</f>
        <v>42350</v>
      </c>
      <c r="D13" s="60">
        <f>DATE(YEAR(C13),MONTH(C13)+1,DAY(C13))</f>
        <v>42381</v>
      </c>
      <c r="E13" s="51">
        <v>42402</v>
      </c>
      <c r="F13" s="29">
        <f>IF((E13-D13)&lt;0,0,(E13-D13))</f>
        <v>21</v>
      </c>
      <c r="G13" s="25"/>
      <c r="H13" s="8"/>
      <c r="I13" s="8"/>
      <c r="J13" s="8"/>
      <c r="K13" s="63">
        <v>200</v>
      </c>
      <c r="L13" s="54"/>
      <c r="M13" s="8">
        <f>SUM(G13:L13)</f>
        <v>200</v>
      </c>
      <c r="N13" s="11"/>
      <c r="O13" s="49"/>
    </row>
    <row r="14" spans="1:15" ht="12.75">
      <c r="A14" s="50" t="s">
        <v>43</v>
      </c>
      <c r="B14" s="62">
        <v>41660</v>
      </c>
      <c r="C14" s="60">
        <f>DATE(YEAR(B14)+2,MONTH(B14),DAY(B14))</f>
        <v>42390</v>
      </c>
      <c r="D14" s="60">
        <f>DATE(YEAR(C14),MONTH(C14)+1,DAY(C14))</f>
        <v>42421</v>
      </c>
      <c r="E14" s="51">
        <v>42402</v>
      </c>
      <c r="F14" s="29">
        <f>IF((E14-D14)&lt;0,0,(E14-D14))</f>
        <v>0</v>
      </c>
      <c r="G14" s="25"/>
      <c r="H14" s="8"/>
      <c r="I14" s="8"/>
      <c r="J14" s="8"/>
      <c r="K14" s="63">
        <v>600</v>
      </c>
      <c r="L14" s="54"/>
      <c r="M14" s="8">
        <f>SUM(G14:L14)</f>
        <v>600</v>
      </c>
      <c r="N14" s="11"/>
      <c r="O14" s="49"/>
    </row>
    <row r="15" spans="1:15" ht="12.75">
      <c r="A15" s="50" t="s">
        <v>44</v>
      </c>
      <c r="B15" s="28">
        <v>41621</v>
      </c>
      <c r="C15" s="60">
        <f>DATE(YEAR(B15)+2,MONTH(B15),DAY(B15))</f>
        <v>42351</v>
      </c>
      <c r="D15" s="60">
        <f>DATE(YEAR(C15),MONTH(C15)+1,DAY(C15))</f>
        <v>42382</v>
      </c>
      <c r="E15" s="51">
        <v>42403</v>
      </c>
      <c r="F15" s="29">
        <f>IF((E15-D15)&lt;0,0,(E15-D15))</f>
        <v>21</v>
      </c>
      <c r="G15" s="25"/>
      <c r="H15" s="8"/>
      <c r="I15" s="8">
        <v>14800</v>
      </c>
      <c r="J15" s="8"/>
      <c r="K15" s="54"/>
      <c r="L15" s="54"/>
      <c r="M15" s="8">
        <f>SUM(G15:L15)</f>
        <v>14800</v>
      </c>
      <c r="N15" s="11"/>
      <c r="O15" s="49"/>
    </row>
    <row r="16" spans="1:15" ht="12.75">
      <c r="A16" s="50" t="s">
        <v>45</v>
      </c>
      <c r="B16" s="28">
        <v>41660</v>
      </c>
      <c r="C16" s="60">
        <f>DATE(YEAR(B16)+2,MONTH(B16),DAY(B16))</f>
        <v>42390</v>
      </c>
      <c r="D16" s="60">
        <f>DATE(YEAR(C16),MONTH(C16)+1,DAY(C16))</f>
        <v>42421</v>
      </c>
      <c r="E16" s="51">
        <v>42419</v>
      </c>
      <c r="F16" s="29">
        <f>IF((E16-D16)&lt;0,0,(E16-D16))</f>
        <v>0</v>
      </c>
      <c r="G16" s="25"/>
      <c r="H16" s="8"/>
      <c r="I16" s="8">
        <v>15200</v>
      </c>
      <c r="J16" s="8"/>
      <c r="K16" s="54"/>
      <c r="L16" s="54"/>
      <c r="M16" s="8">
        <f>SUM(G16:L16)</f>
        <v>15200</v>
      </c>
      <c r="N16" s="11"/>
      <c r="O16" s="49"/>
    </row>
    <row r="17" spans="1:15" ht="12.75">
      <c r="A17" s="50" t="s">
        <v>93</v>
      </c>
      <c r="B17" s="28">
        <v>41660</v>
      </c>
      <c r="C17" s="21">
        <f>DATE(YEAR(B17)+2,MONTH(B17),DAY(B17))</f>
        <v>42390</v>
      </c>
      <c r="D17" s="21">
        <f>DATE(YEAR(C17),MONTH(C17)+1,DAY(C17))</f>
        <v>42421</v>
      </c>
      <c r="E17" s="51">
        <v>42415</v>
      </c>
      <c r="F17" s="29">
        <f>IF((E17-D17)&lt;0,0,(E17-D17))</f>
        <v>0</v>
      </c>
      <c r="G17" s="25"/>
      <c r="H17" s="8"/>
      <c r="I17" s="8"/>
      <c r="J17" s="8"/>
      <c r="K17" s="63">
        <v>3800</v>
      </c>
      <c r="L17" s="54"/>
      <c r="M17" s="8">
        <f>SUM(G17:L17)</f>
        <v>3800</v>
      </c>
      <c r="N17" s="11">
        <f>SUM(M13:M17)</f>
        <v>34600</v>
      </c>
      <c r="O17" s="49"/>
    </row>
    <row r="18" spans="1:15" ht="12.75">
      <c r="A18" s="53"/>
      <c r="B18" s="28"/>
      <c r="C18" s="21"/>
      <c r="D18" s="21"/>
      <c r="E18" s="51"/>
      <c r="F18" s="29"/>
      <c r="G18" s="25"/>
      <c r="H18" s="8"/>
      <c r="I18" s="8"/>
      <c r="J18" s="8"/>
      <c r="K18" s="54"/>
      <c r="L18" s="54"/>
      <c r="M18" s="8"/>
      <c r="N18" s="11"/>
      <c r="O18" s="49"/>
    </row>
    <row r="19" spans="1:15" ht="12.75">
      <c r="A19" s="35" t="s">
        <v>14</v>
      </c>
      <c r="B19" s="28"/>
      <c r="C19" s="21"/>
      <c r="D19" s="21"/>
      <c r="E19" s="51"/>
      <c r="F19" s="29"/>
      <c r="G19" s="25"/>
      <c r="H19" s="8"/>
      <c r="I19" s="8"/>
      <c r="J19" s="8"/>
      <c r="K19" s="54"/>
      <c r="L19" s="54"/>
      <c r="M19" s="8"/>
      <c r="N19" s="11"/>
      <c r="O19" s="49"/>
    </row>
    <row r="20" spans="1:15" ht="12.75">
      <c r="A20" s="50" t="s">
        <v>46</v>
      </c>
      <c r="B20" s="28">
        <v>41684</v>
      </c>
      <c r="C20" s="60">
        <f>DATE(YEAR(B20)+2,MONTH(B20),DAY(B20))</f>
        <v>42414</v>
      </c>
      <c r="D20" s="60">
        <f>DATE(YEAR(C20),MONTH(C20)+1,DAY(C20))</f>
        <v>42443</v>
      </c>
      <c r="E20" s="51">
        <v>42436</v>
      </c>
      <c r="F20" s="29">
        <f>IF((E20-D20)&lt;0,0,(E20-D20))</f>
        <v>0</v>
      </c>
      <c r="G20" s="25"/>
      <c r="H20" s="8"/>
      <c r="I20" s="8">
        <v>15200</v>
      </c>
      <c r="J20" s="8"/>
      <c r="K20" s="54"/>
      <c r="L20" s="54"/>
      <c r="M20" s="8">
        <f aca="true" t="shared" si="0" ref="M20:M27">SUM(G20:L20)</f>
        <v>15200</v>
      </c>
      <c r="N20" s="11"/>
      <c r="O20" s="49"/>
    </row>
    <row r="21" spans="1:15" ht="12.75">
      <c r="A21" s="50" t="s">
        <v>47</v>
      </c>
      <c r="B21" s="28">
        <v>41690</v>
      </c>
      <c r="C21" s="60">
        <f>DATE(YEAR(B21)+2,MONTH(B21),DAY(B21))</f>
        <v>42420</v>
      </c>
      <c r="D21" s="60">
        <f>DATE(YEAR(C21),MONTH(C21)+1,DAY(C21))</f>
        <v>42449</v>
      </c>
      <c r="E21" s="51">
        <v>42436</v>
      </c>
      <c r="F21" s="29">
        <f>IF((E21-D21)&lt;0,0,(E21-D21))</f>
        <v>0</v>
      </c>
      <c r="G21" s="25"/>
      <c r="H21" s="8"/>
      <c r="I21" s="8">
        <v>15200</v>
      </c>
      <c r="J21" s="8"/>
      <c r="K21" s="54"/>
      <c r="L21" s="54"/>
      <c r="M21" s="8">
        <f t="shared" si="0"/>
        <v>15200</v>
      </c>
      <c r="N21" s="11"/>
      <c r="O21" s="49"/>
    </row>
    <row r="22" spans="1:15" ht="12.75">
      <c r="A22" s="50" t="s">
        <v>48</v>
      </c>
      <c r="B22" s="28">
        <v>41694</v>
      </c>
      <c r="C22" s="60">
        <f>DATE(YEAR(B22)+2,MONTH(B22),DAY(B22))</f>
        <v>42424</v>
      </c>
      <c r="D22" s="60">
        <f>DATE(YEAR(C22),MONTH(C22)+1,DAY(C22))</f>
        <v>42453</v>
      </c>
      <c r="E22" s="51">
        <v>42436</v>
      </c>
      <c r="F22" s="29">
        <f>IF((E22-D22)&lt;0,0,(E22-D22))</f>
        <v>0</v>
      </c>
      <c r="G22" s="25"/>
      <c r="H22" s="8"/>
      <c r="I22" s="8">
        <v>15200</v>
      </c>
      <c r="J22" s="8"/>
      <c r="K22" s="54"/>
      <c r="L22" s="54"/>
      <c r="M22" s="8">
        <f t="shared" si="0"/>
        <v>15200</v>
      </c>
      <c r="N22" s="11"/>
      <c r="O22" s="49"/>
    </row>
    <row r="23" spans="1:15" ht="12.75">
      <c r="A23" s="50" t="s">
        <v>49</v>
      </c>
      <c r="B23" s="28">
        <v>41698</v>
      </c>
      <c r="C23" s="60">
        <f>DATE(YEAR(B23)+2,MONTH(B23),DAY(B23))</f>
        <v>42428</v>
      </c>
      <c r="D23" s="60">
        <f>DATE(YEAR(C23),MONTH(C23)+1,DAY(C23))</f>
        <v>42457</v>
      </c>
      <c r="E23" s="51">
        <v>42436</v>
      </c>
      <c r="F23" s="29">
        <f>IF((E23-D23)&lt;0,0,(E23-D23))</f>
        <v>0</v>
      </c>
      <c r="G23" s="25"/>
      <c r="H23" s="8"/>
      <c r="I23" s="8">
        <v>14600</v>
      </c>
      <c r="J23" s="8"/>
      <c r="K23" s="54"/>
      <c r="L23" s="54"/>
      <c r="M23" s="8">
        <f t="shared" si="0"/>
        <v>14600</v>
      </c>
      <c r="N23" s="11"/>
      <c r="O23" s="49"/>
    </row>
    <row r="24" spans="1:15" ht="12.75">
      <c r="A24" s="50" t="s">
        <v>50</v>
      </c>
      <c r="B24" s="28">
        <v>41693</v>
      </c>
      <c r="C24" s="60">
        <f>DATE(YEAR(B24)+2,MONTH(B24),DAY(B24))</f>
        <v>42423</v>
      </c>
      <c r="D24" s="60">
        <f>DATE(YEAR(C24),MONTH(C24)+1,DAY(C24))</f>
        <v>42452</v>
      </c>
      <c r="E24" s="51">
        <v>42450</v>
      </c>
      <c r="F24" s="29">
        <f>IF((E24-D24)&lt;0,0,(E24-D24))</f>
        <v>0</v>
      </c>
      <c r="G24" s="25">
        <v>15200</v>
      </c>
      <c r="H24" s="8"/>
      <c r="I24" s="8"/>
      <c r="J24" s="8"/>
      <c r="K24" s="54"/>
      <c r="L24" s="54"/>
      <c r="M24" s="8">
        <f t="shared" si="0"/>
        <v>15200</v>
      </c>
      <c r="N24" s="11"/>
      <c r="O24" s="49"/>
    </row>
    <row r="25" spans="1:15" ht="12.75">
      <c r="A25" s="53" t="s">
        <v>36</v>
      </c>
      <c r="B25" s="64"/>
      <c r="C25" s="65"/>
      <c r="D25" s="65"/>
      <c r="E25" s="66">
        <v>42445</v>
      </c>
      <c r="F25" s="67"/>
      <c r="G25" s="68"/>
      <c r="H25" s="54"/>
      <c r="I25" s="54"/>
      <c r="J25" s="54"/>
      <c r="K25" s="54"/>
      <c r="L25" s="54">
        <v>15200</v>
      </c>
      <c r="M25" s="8">
        <f t="shared" si="0"/>
        <v>15200</v>
      </c>
      <c r="N25" s="11"/>
      <c r="O25" s="49"/>
    </row>
    <row r="26" spans="1:15" ht="12.75">
      <c r="A26" s="50" t="s">
        <v>94</v>
      </c>
      <c r="B26" s="62">
        <v>41688</v>
      </c>
      <c r="C26" s="60">
        <f>DATE(YEAR(B26)+2,MONTH(B26),DAY(B26))</f>
        <v>42418</v>
      </c>
      <c r="D26" s="60">
        <f>DATE(YEAR(C26),MONTH(C26)+1,DAY(C26))</f>
        <v>42447</v>
      </c>
      <c r="E26" s="51">
        <v>42445</v>
      </c>
      <c r="F26" s="61">
        <f>IF((E26-D26)&lt;0,0,(E26-D26))</f>
        <v>0</v>
      </c>
      <c r="G26" s="69"/>
      <c r="H26" s="63"/>
      <c r="I26" s="63"/>
      <c r="J26" s="63"/>
      <c r="K26" s="63">
        <v>7600</v>
      </c>
      <c r="L26" s="54"/>
      <c r="M26" s="8">
        <f t="shared" si="0"/>
        <v>7600</v>
      </c>
      <c r="N26" s="11"/>
      <c r="O26" s="49"/>
    </row>
    <row r="27" spans="1:14" ht="12.75">
      <c r="A27" s="50" t="s">
        <v>51</v>
      </c>
      <c r="B27" s="62">
        <v>41717</v>
      </c>
      <c r="C27" s="60">
        <f>DATE(YEAR(B27)+2,MONTH(B27),DAY(B27))</f>
        <v>42448</v>
      </c>
      <c r="D27" s="60">
        <f>DATE(YEAR(C27),MONTH(C27)+1,DAY(C27))</f>
        <v>42479</v>
      </c>
      <c r="E27" s="59">
        <v>42460</v>
      </c>
      <c r="F27" s="61">
        <f>IF((E27-D27)&lt;0,0,(E27-D27))</f>
        <v>0</v>
      </c>
      <c r="G27" s="69">
        <v>15200</v>
      </c>
      <c r="H27" s="63"/>
      <c r="I27" s="63"/>
      <c r="J27" s="63"/>
      <c r="K27" s="63"/>
      <c r="L27" s="63"/>
      <c r="M27" s="63">
        <f t="shared" si="0"/>
        <v>15200</v>
      </c>
      <c r="N27" s="70">
        <f>SUM(M20:M27)</f>
        <v>113400</v>
      </c>
    </row>
    <row r="28" spans="1:14" ht="12.75">
      <c r="A28" s="53"/>
      <c r="B28" s="28"/>
      <c r="C28" s="21"/>
      <c r="D28" s="21"/>
      <c r="E28" s="51"/>
      <c r="F28" s="29"/>
      <c r="G28" s="25"/>
      <c r="H28" s="8"/>
      <c r="I28" s="8"/>
      <c r="J28" s="8"/>
      <c r="K28" s="8"/>
      <c r="L28" s="8"/>
      <c r="M28" s="8"/>
      <c r="N28" s="11"/>
    </row>
    <row r="29" spans="1:14" ht="12.75">
      <c r="A29" s="35" t="s">
        <v>15</v>
      </c>
      <c r="B29" s="28"/>
      <c r="C29" s="21"/>
      <c r="D29" s="21"/>
      <c r="E29" s="51"/>
      <c r="F29" s="29"/>
      <c r="G29" s="25"/>
      <c r="H29" s="8"/>
      <c r="I29" s="8"/>
      <c r="J29" s="8"/>
      <c r="K29" s="8"/>
      <c r="L29" s="8"/>
      <c r="M29" s="8"/>
      <c r="N29" s="11"/>
    </row>
    <row r="30" spans="1:14" ht="12.75">
      <c r="A30" s="50" t="s">
        <v>52</v>
      </c>
      <c r="B30" s="62">
        <v>41714</v>
      </c>
      <c r="C30" s="60">
        <f aca="true" t="shared" si="1" ref="C30:C36">DATE(YEAR(B30)+2,MONTH(B30),DAY(B30))</f>
        <v>42445</v>
      </c>
      <c r="D30" s="60">
        <f aca="true" t="shared" si="2" ref="D30:D36">DATE(YEAR(C30),MONTH(C30)+1,DAY(C30))</f>
        <v>42476</v>
      </c>
      <c r="E30" s="51">
        <v>42473</v>
      </c>
      <c r="F30" s="61">
        <f aca="true" t="shared" si="3" ref="F30:F36">IF((E30-D30)&lt;0,0,(E30-D30))</f>
        <v>0</v>
      </c>
      <c r="G30" s="25">
        <v>15200</v>
      </c>
      <c r="H30" s="8"/>
      <c r="I30" s="8"/>
      <c r="J30" s="8"/>
      <c r="K30" s="8"/>
      <c r="L30" s="8"/>
      <c r="M30" s="63">
        <f aca="true" t="shared" si="4" ref="M30:M36">SUM(G30:L30)</f>
        <v>15200</v>
      </c>
      <c r="N30" s="11"/>
    </row>
    <row r="31" spans="1:14" ht="12.75">
      <c r="A31" s="50" t="s">
        <v>53</v>
      </c>
      <c r="B31" s="62">
        <v>41714</v>
      </c>
      <c r="C31" s="60">
        <f t="shared" si="1"/>
        <v>42445</v>
      </c>
      <c r="D31" s="60">
        <f t="shared" si="2"/>
        <v>42476</v>
      </c>
      <c r="E31" s="51">
        <v>42473</v>
      </c>
      <c r="F31" s="61">
        <f t="shared" si="3"/>
        <v>0</v>
      </c>
      <c r="G31" s="25">
        <v>15200</v>
      </c>
      <c r="H31" s="8"/>
      <c r="I31" s="8"/>
      <c r="J31" s="8"/>
      <c r="K31" s="8"/>
      <c r="L31" s="8"/>
      <c r="M31" s="63">
        <f t="shared" si="4"/>
        <v>15200</v>
      </c>
      <c r="N31" s="11"/>
    </row>
    <row r="32" spans="1:14" ht="12.75">
      <c r="A32" s="50" t="s">
        <v>60</v>
      </c>
      <c r="B32" s="62">
        <v>41741</v>
      </c>
      <c r="C32" s="60">
        <f t="shared" si="1"/>
        <v>42472</v>
      </c>
      <c r="D32" s="60">
        <f t="shared" si="2"/>
        <v>42502</v>
      </c>
      <c r="E32" s="51">
        <v>42480</v>
      </c>
      <c r="F32" s="61">
        <f t="shared" si="3"/>
        <v>0</v>
      </c>
      <c r="G32" s="69">
        <v>15200</v>
      </c>
      <c r="H32" s="8"/>
      <c r="I32" s="8"/>
      <c r="J32" s="8"/>
      <c r="K32" s="8"/>
      <c r="L32" s="54"/>
      <c r="M32" s="63">
        <f t="shared" si="4"/>
        <v>15200</v>
      </c>
      <c r="N32" s="11"/>
    </row>
    <row r="33" spans="1:14" ht="12.75">
      <c r="A33" s="50" t="s">
        <v>54</v>
      </c>
      <c r="B33" s="62">
        <v>41721</v>
      </c>
      <c r="C33" s="60">
        <f t="shared" si="1"/>
        <v>42452</v>
      </c>
      <c r="D33" s="60">
        <f t="shared" si="2"/>
        <v>42483</v>
      </c>
      <c r="E33" s="51">
        <v>42482</v>
      </c>
      <c r="F33" s="61">
        <f t="shared" si="3"/>
        <v>0</v>
      </c>
      <c r="G33" s="25"/>
      <c r="H33" s="8"/>
      <c r="I33" s="8">
        <v>15200</v>
      </c>
      <c r="J33" s="8"/>
      <c r="K33" s="8"/>
      <c r="L33" s="54"/>
      <c r="M33" s="63">
        <f t="shared" si="4"/>
        <v>15200</v>
      </c>
      <c r="N33" s="11"/>
    </row>
    <row r="34" spans="1:14" ht="12.75">
      <c r="A34" s="50" t="s">
        <v>55</v>
      </c>
      <c r="B34" s="62">
        <v>41724</v>
      </c>
      <c r="C34" s="60">
        <f t="shared" si="1"/>
        <v>42455</v>
      </c>
      <c r="D34" s="60">
        <f t="shared" si="2"/>
        <v>42486</v>
      </c>
      <c r="E34" s="51">
        <v>42482</v>
      </c>
      <c r="F34" s="61">
        <f t="shared" si="3"/>
        <v>0</v>
      </c>
      <c r="G34" s="25"/>
      <c r="H34" s="8"/>
      <c r="I34" s="8">
        <v>15200</v>
      </c>
      <c r="J34" s="8"/>
      <c r="K34" s="8"/>
      <c r="L34" s="54"/>
      <c r="M34" s="63">
        <f t="shared" si="4"/>
        <v>15200</v>
      </c>
      <c r="N34" s="11"/>
    </row>
    <row r="35" spans="1:14" ht="12.75">
      <c r="A35" s="50" t="s">
        <v>56</v>
      </c>
      <c r="B35" s="62">
        <v>41724</v>
      </c>
      <c r="C35" s="60">
        <f t="shared" si="1"/>
        <v>42455</v>
      </c>
      <c r="D35" s="60">
        <f t="shared" si="2"/>
        <v>42486</v>
      </c>
      <c r="E35" s="51">
        <v>42482</v>
      </c>
      <c r="F35" s="61">
        <f t="shared" si="3"/>
        <v>0</v>
      </c>
      <c r="G35" s="25"/>
      <c r="H35" s="8"/>
      <c r="I35" s="8">
        <v>15200</v>
      </c>
      <c r="J35" s="8"/>
      <c r="K35" s="8"/>
      <c r="L35" s="54"/>
      <c r="M35" s="63">
        <f t="shared" si="4"/>
        <v>15200</v>
      </c>
      <c r="N35" s="11"/>
    </row>
    <row r="36" spans="1:14" ht="12.75">
      <c r="A36" s="50" t="s">
        <v>57</v>
      </c>
      <c r="B36" s="62">
        <v>41743</v>
      </c>
      <c r="C36" s="60">
        <f t="shared" si="1"/>
        <v>42474</v>
      </c>
      <c r="D36" s="60">
        <f t="shared" si="2"/>
        <v>42504</v>
      </c>
      <c r="E36" s="51">
        <v>42482</v>
      </c>
      <c r="F36" s="61">
        <f t="shared" si="3"/>
        <v>0</v>
      </c>
      <c r="G36" s="25"/>
      <c r="H36" s="8"/>
      <c r="I36" s="8">
        <v>15200</v>
      </c>
      <c r="J36" s="8"/>
      <c r="K36" s="8"/>
      <c r="L36" s="54"/>
      <c r="M36" s="63">
        <f t="shared" si="4"/>
        <v>15200</v>
      </c>
      <c r="N36" s="11">
        <f>SUM(M30:M36)</f>
        <v>106400</v>
      </c>
    </row>
    <row r="37" spans="1:14" ht="12.75">
      <c r="A37" s="50"/>
      <c r="B37" s="62"/>
      <c r="C37" s="60"/>
      <c r="D37" s="60"/>
      <c r="E37" s="51"/>
      <c r="F37" s="61"/>
      <c r="G37" s="25"/>
      <c r="H37" s="8"/>
      <c r="I37" s="8"/>
      <c r="J37" s="8"/>
      <c r="K37" s="8"/>
      <c r="L37" s="54"/>
      <c r="M37" s="63"/>
      <c r="N37" s="11"/>
    </row>
    <row r="38" spans="1:14" ht="12.75">
      <c r="A38" s="35" t="s">
        <v>16</v>
      </c>
      <c r="B38" s="62"/>
      <c r="C38" s="60"/>
      <c r="D38" s="60"/>
      <c r="E38" s="51"/>
      <c r="F38" s="61"/>
      <c r="G38" s="25"/>
      <c r="H38" s="8"/>
      <c r="I38" s="8"/>
      <c r="J38" s="8"/>
      <c r="K38" s="8"/>
      <c r="L38" s="54"/>
      <c r="M38" s="63"/>
      <c r="N38" s="11"/>
    </row>
    <row r="39" spans="1:14" ht="12.75">
      <c r="A39" s="50" t="s">
        <v>61</v>
      </c>
      <c r="B39" s="62">
        <v>41751</v>
      </c>
      <c r="C39" s="60">
        <f aca="true" t="shared" si="5" ref="C39:C48">DATE(YEAR(B39)+2,MONTH(B39),DAY(B39))</f>
        <v>42482</v>
      </c>
      <c r="D39" s="60">
        <f aca="true" t="shared" si="6" ref="D39:D48">DATE(YEAR(C39),MONTH(C39)+1,DAY(C39))</f>
        <v>42512</v>
      </c>
      <c r="E39" s="51">
        <v>42493</v>
      </c>
      <c r="F39" s="61">
        <f aca="true" t="shared" si="7" ref="F39:F48">IF((E39-D39)&lt;0,0,(E39-D39))</f>
        <v>0</v>
      </c>
      <c r="G39" s="25">
        <v>15200</v>
      </c>
      <c r="H39" s="8"/>
      <c r="I39" s="8"/>
      <c r="J39" s="8"/>
      <c r="K39" s="8"/>
      <c r="L39" s="54"/>
      <c r="M39" s="63">
        <f aca="true" t="shared" si="8" ref="M39:M48">SUM(G39:L39)</f>
        <v>15200</v>
      </c>
      <c r="N39" s="11"/>
    </row>
    <row r="40" spans="1:14" ht="12.75">
      <c r="A40" s="50" t="s">
        <v>62</v>
      </c>
      <c r="B40" s="62">
        <v>41741</v>
      </c>
      <c r="C40" s="60">
        <f t="shared" si="5"/>
        <v>42472</v>
      </c>
      <c r="D40" s="60">
        <f t="shared" si="6"/>
        <v>42502</v>
      </c>
      <c r="E40" s="51">
        <v>42496</v>
      </c>
      <c r="F40" s="61">
        <f t="shared" si="7"/>
        <v>0</v>
      </c>
      <c r="G40" s="25">
        <v>15200</v>
      </c>
      <c r="H40" s="8"/>
      <c r="I40" s="8"/>
      <c r="J40" s="8"/>
      <c r="K40" s="8"/>
      <c r="L40" s="54"/>
      <c r="M40" s="63">
        <f t="shared" si="8"/>
        <v>15200</v>
      </c>
      <c r="N40" s="11"/>
    </row>
    <row r="41" spans="1:14" ht="12.75">
      <c r="A41" s="50" t="s">
        <v>63</v>
      </c>
      <c r="B41" s="62">
        <v>41758</v>
      </c>
      <c r="C41" s="60">
        <f t="shared" si="5"/>
        <v>42489</v>
      </c>
      <c r="D41" s="60">
        <f t="shared" si="6"/>
        <v>42519</v>
      </c>
      <c r="E41" s="51">
        <v>42496</v>
      </c>
      <c r="F41" s="61">
        <f t="shared" si="7"/>
        <v>0</v>
      </c>
      <c r="G41" s="25"/>
      <c r="H41" s="8">
        <v>15200</v>
      </c>
      <c r="I41" s="8"/>
      <c r="J41" s="8"/>
      <c r="K41" s="8"/>
      <c r="L41" s="54"/>
      <c r="M41" s="63">
        <f t="shared" si="8"/>
        <v>15200</v>
      </c>
      <c r="N41" s="11"/>
    </row>
    <row r="42" spans="1:14" ht="12.75">
      <c r="A42" s="50" t="s">
        <v>64</v>
      </c>
      <c r="B42" s="62">
        <v>41750</v>
      </c>
      <c r="C42" s="60">
        <f t="shared" si="5"/>
        <v>42481</v>
      </c>
      <c r="D42" s="60">
        <f t="shared" si="6"/>
        <v>42511</v>
      </c>
      <c r="E42" s="51">
        <v>42500</v>
      </c>
      <c r="F42" s="61">
        <f t="shared" si="7"/>
        <v>0</v>
      </c>
      <c r="G42" s="25">
        <v>15200</v>
      </c>
      <c r="H42" s="8"/>
      <c r="I42" s="8"/>
      <c r="J42" s="8"/>
      <c r="K42" s="8"/>
      <c r="L42" s="54"/>
      <c r="M42" s="63">
        <f t="shared" si="8"/>
        <v>15200</v>
      </c>
      <c r="N42" s="11"/>
    </row>
    <row r="43" spans="1:14" ht="12.75">
      <c r="A43" s="50" t="s">
        <v>65</v>
      </c>
      <c r="B43" s="62">
        <v>41741</v>
      </c>
      <c r="C43" s="60">
        <f t="shared" si="5"/>
        <v>42472</v>
      </c>
      <c r="D43" s="60">
        <f t="shared" si="6"/>
        <v>42502</v>
      </c>
      <c r="E43" s="51">
        <v>42500</v>
      </c>
      <c r="F43" s="61">
        <f t="shared" si="7"/>
        <v>0</v>
      </c>
      <c r="G43" s="25"/>
      <c r="H43" s="8">
        <v>7600</v>
      </c>
      <c r="I43" s="8"/>
      <c r="J43" s="8"/>
      <c r="K43" s="8"/>
      <c r="L43" s="54"/>
      <c r="M43" s="63">
        <f t="shared" si="8"/>
        <v>7600</v>
      </c>
      <c r="N43" s="11"/>
    </row>
    <row r="44" spans="1:14" ht="12.75">
      <c r="A44" s="50" t="s">
        <v>66</v>
      </c>
      <c r="B44" s="62">
        <v>41767</v>
      </c>
      <c r="C44" s="60">
        <f t="shared" si="5"/>
        <v>42498</v>
      </c>
      <c r="D44" s="60">
        <f t="shared" si="6"/>
        <v>42529</v>
      </c>
      <c r="E44" s="51">
        <v>42507</v>
      </c>
      <c r="F44" s="61">
        <f t="shared" si="7"/>
        <v>0</v>
      </c>
      <c r="G44" s="25">
        <v>15200</v>
      </c>
      <c r="H44" s="8"/>
      <c r="I44" s="8"/>
      <c r="J44" s="8"/>
      <c r="K44" s="8"/>
      <c r="L44" s="54"/>
      <c r="M44" s="63">
        <f t="shared" si="8"/>
        <v>15200</v>
      </c>
      <c r="N44" s="11"/>
    </row>
    <row r="45" spans="1:14" ht="12.75">
      <c r="A45" s="50" t="s">
        <v>57</v>
      </c>
      <c r="B45" s="62">
        <v>41761</v>
      </c>
      <c r="C45" s="60">
        <f t="shared" si="5"/>
        <v>42492</v>
      </c>
      <c r="D45" s="60">
        <f t="shared" si="6"/>
        <v>42523</v>
      </c>
      <c r="E45" s="51">
        <v>42509</v>
      </c>
      <c r="F45" s="61">
        <f t="shared" si="7"/>
        <v>0</v>
      </c>
      <c r="G45" s="25"/>
      <c r="H45" s="8"/>
      <c r="I45" s="8">
        <v>15200</v>
      </c>
      <c r="J45" s="8"/>
      <c r="K45" s="8"/>
      <c r="L45" s="54"/>
      <c r="M45" s="63">
        <f t="shared" si="8"/>
        <v>15200</v>
      </c>
      <c r="N45" s="11"/>
    </row>
    <row r="46" spans="1:14" ht="12.75">
      <c r="A46" s="50" t="s">
        <v>67</v>
      </c>
      <c r="B46" s="62">
        <v>41763</v>
      </c>
      <c r="C46" s="60">
        <f t="shared" si="5"/>
        <v>42494</v>
      </c>
      <c r="D46" s="60">
        <f t="shared" si="6"/>
        <v>42525</v>
      </c>
      <c r="E46" s="51">
        <v>42509</v>
      </c>
      <c r="F46" s="61">
        <f t="shared" si="7"/>
        <v>0</v>
      </c>
      <c r="G46" s="25"/>
      <c r="H46" s="8"/>
      <c r="I46" s="8">
        <v>15200</v>
      </c>
      <c r="J46" s="8"/>
      <c r="K46" s="8"/>
      <c r="L46" s="54"/>
      <c r="M46" s="63">
        <f t="shared" si="8"/>
        <v>15200</v>
      </c>
      <c r="N46" s="11"/>
    </row>
    <row r="47" spans="1:14" ht="12.75">
      <c r="A47" s="50" t="s">
        <v>68</v>
      </c>
      <c r="B47" s="62">
        <v>41769</v>
      </c>
      <c r="C47" s="60">
        <f t="shared" si="5"/>
        <v>42500</v>
      </c>
      <c r="D47" s="60">
        <f t="shared" si="6"/>
        <v>42531</v>
      </c>
      <c r="E47" s="51">
        <v>42509</v>
      </c>
      <c r="F47" s="61">
        <f t="shared" si="7"/>
        <v>0</v>
      </c>
      <c r="G47" s="25"/>
      <c r="H47" s="8"/>
      <c r="I47" s="8">
        <v>15200</v>
      </c>
      <c r="J47" s="8"/>
      <c r="K47" s="8"/>
      <c r="L47" s="8"/>
      <c r="M47" s="63">
        <f t="shared" si="8"/>
        <v>15200</v>
      </c>
      <c r="N47" s="11"/>
    </row>
    <row r="48" spans="1:14" ht="12.75">
      <c r="A48" s="50" t="s">
        <v>69</v>
      </c>
      <c r="B48" s="62">
        <v>41785</v>
      </c>
      <c r="C48" s="60">
        <f t="shared" si="5"/>
        <v>42516</v>
      </c>
      <c r="D48" s="60">
        <f t="shared" si="6"/>
        <v>42547</v>
      </c>
      <c r="E48" s="51">
        <v>42521</v>
      </c>
      <c r="F48" s="61">
        <f t="shared" si="7"/>
        <v>0</v>
      </c>
      <c r="G48" s="25">
        <v>15200</v>
      </c>
      <c r="H48" s="8"/>
      <c r="I48" s="8"/>
      <c r="J48" s="8"/>
      <c r="K48" s="8"/>
      <c r="L48" s="8"/>
      <c r="M48" s="63">
        <f t="shared" si="8"/>
        <v>15200</v>
      </c>
      <c r="N48" s="11">
        <f>SUM(M39:M48)</f>
        <v>144400</v>
      </c>
    </row>
    <row r="49" spans="1:14" ht="12.75">
      <c r="A49" s="53"/>
      <c r="B49" s="28"/>
      <c r="C49" s="21"/>
      <c r="D49" s="21"/>
      <c r="E49" s="51"/>
      <c r="F49" s="29"/>
      <c r="G49" s="25"/>
      <c r="H49" s="8"/>
      <c r="I49" s="8"/>
      <c r="J49" s="8"/>
      <c r="K49" s="8"/>
      <c r="L49" s="8"/>
      <c r="M49" s="8"/>
      <c r="N49" s="11"/>
    </row>
    <row r="50" spans="1:14" ht="12.75">
      <c r="A50" s="35" t="s">
        <v>17</v>
      </c>
      <c r="B50" s="28"/>
      <c r="C50" s="21"/>
      <c r="D50" s="21"/>
      <c r="E50" s="51"/>
      <c r="F50" s="29"/>
      <c r="G50" s="25"/>
      <c r="H50" s="8"/>
      <c r="I50" s="8"/>
      <c r="J50" s="8"/>
      <c r="K50" s="8"/>
      <c r="L50" s="8"/>
      <c r="M50" s="8"/>
      <c r="N50" s="11"/>
    </row>
    <row r="51" spans="1:14" ht="12.75">
      <c r="A51" s="50" t="s">
        <v>72</v>
      </c>
      <c r="B51" s="28">
        <v>41791</v>
      </c>
      <c r="C51" s="60">
        <f aca="true" t="shared" si="9" ref="C51:C60">DATE(YEAR(B51)+2,MONTH(B51),DAY(B51))</f>
        <v>42522</v>
      </c>
      <c r="D51" s="60">
        <f aca="true" t="shared" si="10" ref="D51:D60">DATE(YEAR(C51),MONTH(C51)+1,DAY(C51))</f>
        <v>42552</v>
      </c>
      <c r="E51" s="51">
        <v>42527</v>
      </c>
      <c r="F51" s="61">
        <f aca="true" t="shared" si="11" ref="F51:F60">IF((E51-D51)&lt;0,0,(E51-D51))</f>
        <v>0</v>
      </c>
      <c r="G51" s="25">
        <v>15200</v>
      </c>
      <c r="H51" s="8"/>
      <c r="I51" s="8"/>
      <c r="J51" s="8"/>
      <c r="K51" s="8"/>
      <c r="L51" s="8"/>
      <c r="M51" s="63">
        <f aca="true" t="shared" si="12" ref="M51:M60">SUM(G51:L51)</f>
        <v>15200</v>
      </c>
      <c r="N51" s="11"/>
    </row>
    <row r="52" spans="1:14" ht="12.75">
      <c r="A52" s="50" t="s">
        <v>73</v>
      </c>
      <c r="B52" s="28">
        <v>41792</v>
      </c>
      <c r="C52" s="60">
        <f t="shared" si="9"/>
        <v>42523</v>
      </c>
      <c r="D52" s="60">
        <f t="shared" si="10"/>
        <v>42553</v>
      </c>
      <c r="E52" s="51">
        <v>42537</v>
      </c>
      <c r="F52" s="61">
        <f t="shared" si="11"/>
        <v>0</v>
      </c>
      <c r="G52" s="25">
        <v>15200</v>
      </c>
      <c r="H52" s="8"/>
      <c r="I52" s="8"/>
      <c r="J52" s="8"/>
      <c r="K52" s="8"/>
      <c r="L52" s="8"/>
      <c r="M52" s="63">
        <f t="shared" si="12"/>
        <v>15200</v>
      </c>
      <c r="N52" s="11"/>
    </row>
    <row r="53" spans="1:14" ht="12.75">
      <c r="A53" s="50" t="s">
        <v>74</v>
      </c>
      <c r="B53" s="28">
        <v>41795</v>
      </c>
      <c r="C53" s="60">
        <f t="shared" si="9"/>
        <v>42526</v>
      </c>
      <c r="D53" s="60">
        <f t="shared" si="10"/>
        <v>42556</v>
      </c>
      <c r="E53" s="51">
        <v>42545</v>
      </c>
      <c r="F53" s="61">
        <f t="shared" si="11"/>
        <v>0</v>
      </c>
      <c r="G53" s="25">
        <v>15200</v>
      </c>
      <c r="H53" s="8"/>
      <c r="I53" s="8"/>
      <c r="J53" s="8"/>
      <c r="K53" s="8"/>
      <c r="L53" s="8"/>
      <c r="M53" s="63">
        <f t="shared" si="12"/>
        <v>15200</v>
      </c>
      <c r="N53" s="11"/>
    </row>
    <row r="54" spans="1:14" ht="12.75">
      <c r="A54" s="50" t="s">
        <v>75</v>
      </c>
      <c r="B54" s="28">
        <v>41795</v>
      </c>
      <c r="C54" s="60">
        <f t="shared" si="9"/>
        <v>42526</v>
      </c>
      <c r="D54" s="60">
        <f t="shared" si="10"/>
        <v>42556</v>
      </c>
      <c r="E54" s="51">
        <v>42545</v>
      </c>
      <c r="F54" s="61">
        <f t="shared" si="11"/>
        <v>0</v>
      </c>
      <c r="G54" s="25">
        <v>15200</v>
      </c>
      <c r="H54" s="8"/>
      <c r="I54" s="8"/>
      <c r="J54" s="8"/>
      <c r="K54" s="8"/>
      <c r="L54" s="8"/>
      <c r="M54" s="63">
        <f t="shared" si="12"/>
        <v>15200</v>
      </c>
      <c r="N54" s="11"/>
    </row>
    <row r="55" spans="1:14" ht="12.75">
      <c r="A55" s="50" t="s">
        <v>76</v>
      </c>
      <c r="B55" s="28">
        <v>41783</v>
      </c>
      <c r="C55" s="21">
        <f t="shared" si="9"/>
        <v>42514</v>
      </c>
      <c r="D55" s="21">
        <f t="shared" si="10"/>
        <v>42545</v>
      </c>
      <c r="E55" s="51">
        <v>42541</v>
      </c>
      <c r="F55" s="29">
        <f t="shared" si="11"/>
        <v>0</v>
      </c>
      <c r="G55" s="25"/>
      <c r="H55" s="8"/>
      <c r="I55" s="8">
        <v>15200</v>
      </c>
      <c r="J55" s="8"/>
      <c r="K55" s="8"/>
      <c r="L55" s="8"/>
      <c r="M55" s="63">
        <f t="shared" si="12"/>
        <v>15200</v>
      </c>
      <c r="N55" s="11"/>
    </row>
    <row r="56" spans="1:14" ht="12.75">
      <c r="A56" s="50" t="s">
        <v>77</v>
      </c>
      <c r="B56" s="28">
        <v>41783</v>
      </c>
      <c r="C56" s="21">
        <f t="shared" si="9"/>
        <v>42514</v>
      </c>
      <c r="D56" s="21">
        <f t="shared" si="10"/>
        <v>42545</v>
      </c>
      <c r="E56" s="51">
        <v>42542</v>
      </c>
      <c r="F56" s="29">
        <f t="shared" si="11"/>
        <v>0</v>
      </c>
      <c r="G56" s="25"/>
      <c r="H56" s="8">
        <v>15200</v>
      </c>
      <c r="I56" s="8"/>
      <c r="J56" s="8"/>
      <c r="K56" s="8"/>
      <c r="L56" s="8"/>
      <c r="M56" s="63">
        <f t="shared" si="12"/>
        <v>15200</v>
      </c>
      <c r="N56" s="11"/>
    </row>
    <row r="57" spans="1:14" ht="12.75">
      <c r="A57" s="50" t="s">
        <v>78</v>
      </c>
      <c r="B57" s="28">
        <v>41783</v>
      </c>
      <c r="C57" s="21">
        <f t="shared" si="9"/>
        <v>42514</v>
      </c>
      <c r="D57" s="21">
        <f t="shared" si="10"/>
        <v>42545</v>
      </c>
      <c r="E57" s="51">
        <v>42542</v>
      </c>
      <c r="F57" s="29">
        <f t="shared" si="11"/>
        <v>0</v>
      </c>
      <c r="G57" s="25"/>
      <c r="H57" s="8">
        <v>15200</v>
      </c>
      <c r="I57" s="8"/>
      <c r="J57" s="8"/>
      <c r="K57" s="8"/>
      <c r="L57" s="8"/>
      <c r="M57" s="63">
        <f t="shared" si="12"/>
        <v>15200</v>
      </c>
      <c r="N57" s="11"/>
    </row>
    <row r="58" spans="1:14" ht="12.75">
      <c r="A58" s="50" t="s">
        <v>79</v>
      </c>
      <c r="B58" s="28">
        <v>41783</v>
      </c>
      <c r="C58" s="21">
        <f t="shared" si="9"/>
        <v>42514</v>
      </c>
      <c r="D58" s="21">
        <f t="shared" si="10"/>
        <v>42545</v>
      </c>
      <c r="E58" s="51">
        <v>42542</v>
      </c>
      <c r="F58" s="29">
        <f t="shared" si="11"/>
        <v>0</v>
      </c>
      <c r="G58" s="25"/>
      <c r="H58" s="8">
        <v>15200</v>
      </c>
      <c r="I58" s="8"/>
      <c r="J58" s="8"/>
      <c r="K58" s="8"/>
      <c r="L58" s="8"/>
      <c r="M58" s="63">
        <f t="shared" si="12"/>
        <v>15200</v>
      </c>
      <c r="N58" s="11"/>
    </row>
    <row r="59" spans="1:14" ht="12.75">
      <c r="A59" s="50" t="s">
        <v>80</v>
      </c>
      <c r="B59" s="28">
        <v>41581</v>
      </c>
      <c r="C59" s="21">
        <f t="shared" si="9"/>
        <v>42311</v>
      </c>
      <c r="D59" s="21">
        <f t="shared" si="10"/>
        <v>42341</v>
      </c>
      <c r="E59" s="51">
        <v>42531</v>
      </c>
      <c r="F59" s="29">
        <f t="shared" si="11"/>
        <v>190</v>
      </c>
      <c r="G59" s="25"/>
      <c r="H59" s="8"/>
      <c r="I59" s="8"/>
      <c r="J59" s="8">
        <v>14800</v>
      </c>
      <c r="K59" s="8"/>
      <c r="L59" s="8"/>
      <c r="M59" s="63">
        <f t="shared" si="12"/>
        <v>14800</v>
      </c>
      <c r="N59" s="11"/>
    </row>
    <row r="60" spans="1:14" ht="12.75">
      <c r="A60" s="50" t="s">
        <v>81</v>
      </c>
      <c r="B60" s="28">
        <v>41584</v>
      </c>
      <c r="C60" s="21">
        <f t="shared" si="9"/>
        <v>42314</v>
      </c>
      <c r="D60" s="21">
        <f t="shared" si="10"/>
        <v>42344</v>
      </c>
      <c r="E60" s="51">
        <v>42531</v>
      </c>
      <c r="F60" s="29">
        <f t="shared" si="11"/>
        <v>187</v>
      </c>
      <c r="G60" s="25"/>
      <c r="H60" s="8"/>
      <c r="I60" s="8"/>
      <c r="J60" s="8">
        <v>14800</v>
      </c>
      <c r="K60" s="8"/>
      <c r="L60" s="8"/>
      <c r="M60" s="63">
        <f t="shared" si="12"/>
        <v>14800</v>
      </c>
      <c r="N60" s="11">
        <f>SUM(M51:M60)</f>
        <v>151200</v>
      </c>
    </row>
    <row r="61" spans="1:14" ht="12.75">
      <c r="A61" s="53"/>
      <c r="B61" s="28"/>
      <c r="C61" s="21"/>
      <c r="D61" s="21"/>
      <c r="E61" s="51"/>
      <c r="F61" s="29"/>
      <c r="G61" s="25"/>
      <c r="H61" s="8"/>
      <c r="I61" s="8"/>
      <c r="J61" s="8"/>
      <c r="K61" s="8"/>
      <c r="L61" s="8"/>
      <c r="M61" s="8"/>
      <c r="N61" s="11"/>
    </row>
    <row r="62" spans="1:14" ht="12.75">
      <c r="A62" s="35" t="s">
        <v>18</v>
      </c>
      <c r="B62" s="28"/>
      <c r="C62" s="21"/>
      <c r="D62" s="21"/>
      <c r="E62" s="51"/>
      <c r="F62" s="29"/>
      <c r="G62" s="25"/>
      <c r="H62" s="8"/>
      <c r="I62" s="8"/>
      <c r="J62" s="8"/>
      <c r="K62" s="8"/>
      <c r="L62" s="8"/>
      <c r="M62" s="8"/>
      <c r="N62" s="11"/>
    </row>
    <row r="63" spans="1:14" ht="12.75">
      <c r="A63" s="50" t="s">
        <v>83</v>
      </c>
      <c r="B63" s="62">
        <v>41798</v>
      </c>
      <c r="C63" s="60">
        <f>DATE(YEAR(B63)+2,MONTH(B63),DAY(B63))</f>
        <v>42529</v>
      </c>
      <c r="D63" s="60">
        <f>DATE(YEAR(C63),MONTH(C63)+1,DAY(C63))</f>
        <v>42559</v>
      </c>
      <c r="E63" s="51">
        <v>42556</v>
      </c>
      <c r="F63" s="61">
        <f>IF((E63-D63)&lt;0,0,(E63-D63))</f>
        <v>0</v>
      </c>
      <c r="G63" s="69">
        <v>15200</v>
      </c>
      <c r="H63" s="63"/>
      <c r="I63" s="63"/>
      <c r="J63" s="63"/>
      <c r="K63" s="63"/>
      <c r="L63" s="63"/>
      <c r="M63" s="63">
        <f>SUM(G63:L63)</f>
        <v>15200</v>
      </c>
      <c r="N63" s="70"/>
    </row>
    <row r="64" spans="1:14" ht="12.75">
      <c r="A64" s="50" t="s">
        <v>84</v>
      </c>
      <c r="B64" s="62">
        <v>41816</v>
      </c>
      <c r="C64" s="60">
        <f>DATE(YEAR(B64)+2,MONTH(B64),DAY(B64))</f>
        <v>42547</v>
      </c>
      <c r="D64" s="60">
        <f>DATE(YEAR(C64),MONTH(C64)+1,DAY(C64))</f>
        <v>42577</v>
      </c>
      <c r="E64" s="51">
        <v>42556</v>
      </c>
      <c r="F64" s="61">
        <f>IF((E64-D64)&lt;0,0,(E64-D64))</f>
        <v>0</v>
      </c>
      <c r="G64" s="69">
        <v>15200</v>
      </c>
      <c r="H64" s="63"/>
      <c r="I64" s="63"/>
      <c r="J64" s="63"/>
      <c r="K64" s="63"/>
      <c r="L64" s="63"/>
      <c r="M64" s="63">
        <f>SUM(G64:L64)</f>
        <v>15200</v>
      </c>
      <c r="N64" s="70"/>
    </row>
    <row r="65" spans="1:14" ht="12.75">
      <c r="A65" s="50" t="s">
        <v>82</v>
      </c>
      <c r="B65" s="62">
        <v>41801</v>
      </c>
      <c r="C65" s="60">
        <f>DATE(YEAR(B65)+2,MONTH(B65),DAY(B65))</f>
        <v>42532</v>
      </c>
      <c r="D65" s="60">
        <f>DATE(YEAR(C65),MONTH(C65)+1,DAY(C65))</f>
        <v>42562</v>
      </c>
      <c r="E65" s="51">
        <v>42564</v>
      </c>
      <c r="F65" s="61">
        <f>IF((E65-D65)&lt;0,0,(E65-D65))</f>
        <v>2</v>
      </c>
      <c r="G65" s="69"/>
      <c r="H65" s="63">
        <v>15200</v>
      </c>
      <c r="I65" s="63"/>
      <c r="J65" s="63"/>
      <c r="K65" s="63"/>
      <c r="L65" s="63"/>
      <c r="M65" s="63">
        <f>SUM(G65:L65)</f>
        <v>15200</v>
      </c>
      <c r="N65" s="70"/>
    </row>
    <row r="66" spans="1:14" ht="12.75">
      <c r="A66" s="50" t="s">
        <v>95</v>
      </c>
      <c r="B66" s="62">
        <v>41823</v>
      </c>
      <c r="C66" s="60">
        <f>DATE(YEAR(B66)+2,MONTH(B66),DAY(B66))</f>
        <v>42554</v>
      </c>
      <c r="D66" s="60">
        <f>DATE(YEAR(C66),MONTH(C66)+1,DAY(C66))</f>
        <v>42585</v>
      </c>
      <c r="E66" s="51">
        <v>42569</v>
      </c>
      <c r="F66" s="61">
        <f>IF((E66-D66)&lt;0,0,(E66-D66))</f>
        <v>0</v>
      </c>
      <c r="G66" s="69"/>
      <c r="H66" s="63"/>
      <c r="I66" s="63"/>
      <c r="J66" s="63"/>
      <c r="K66" s="63">
        <v>15200</v>
      </c>
      <c r="L66" s="63"/>
      <c r="M66" s="63">
        <f>SUM(G66:L66)</f>
        <v>15200</v>
      </c>
      <c r="N66" s="70">
        <f>SUM(M63:M66)</f>
        <v>60800</v>
      </c>
    </row>
    <row r="67" spans="1:14" ht="12.75">
      <c r="A67" s="53"/>
      <c r="B67" s="28"/>
      <c r="C67" s="21"/>
      <c r="D67" s="21"/>
      <c r="E67" s="51"/>
      <c r="F67" s="29"/>
      <c r="G67" s="25"/>
      <c r="H67" s="8"/>
      <c r="I67" s="8"/>
      <c r="J67" s="8"/>
      <c r="K67" s="8"/>
      <c r="L67" s="8"/>
      <c r="M67" s="8"/>
      <c r="N67" s="11"/>
    </row>
    <row r="68" spans="1:14" ht="12.75">
      <c r="A68" s="35" t="s">
        <v>1</v>
      </c>
      <c r="B68" s="28"/>
      <c r="C68" s="21"/>
      <c r="D68" s="21"/>
      <c r="E68" s="51"/>
      <c r="F68" s="29"/>
      <c r="G68" s="25"/>
      <c r="H68" s="8"/>
      <c r="I68" s="8"/>
      <c r="J68" s="8"/>
      <c r="K68" s="8"/>
      <c r="L68" s="8"/>
      <c r="M68" s="8"/>
      <c r="N68" s="11"/>
    </row>
    <row r="69" spans="1:14" ht="12.75">
      <c r="A69" s="50" t="s">
        <v>85</v>
      </c>
      <c r="B69" s="28">
        <v>41848</v>
      </c>
      <c r="C69" s="60">
        <f aca="true" t="shared" si="13" ref="C69:C75">DATE(YEAR(B69)+2,MONTH(B69),DAY(B69))</f>
        <v>42579</v>
      </c>
      <c r="D69" s="60">
        <f aca="true" t="shared" si="14" ref="D69:D75">DATE(YEAR(C69),MONTH(C69)+1,DAY(C69))</f>
        <v>42610</v>
      </c>
      <c r="E69" s="51">
        <v>42587</v>
      </c>
      <c r="F69" s="61">
        <f aca="true" t="shared" si="15" ref="F69:F75">IF((E69-D69)&lt;0,0,(E69-D69))</f>
        <v>0</v>
      </c>
      <c r="G69" s="25">
        <v>15200</v>
      </c>
      <c r="H69" s="8"/>
      <c r="I69" s="8"/>
      <c r="J69" s="8"/>
      <c r="K69" s="8"/>
      <c r="L69" s="8"/>
      <c r="M69" s="63">
        <f aca="true" t="shared" si="16" ref="M69:M75">SUM(G69:L69)</f>
        <v>15200</v>
      </c>
      <c r="N69" s="11"/>
    </row>
    <row r="70" spans="1:14" ht="12.75">
      <c r="A70" s="50" t="s">
        <v>86</v>
      </c>
      <c r="B70" s="28">
        <v>41848</v>
      </c>
      <c r="C70" s="60">
        <f t="shared" si="13"/>
        <v>42579</v>
      </c>
      <c r="D70" s="60">
        <f t="shared" si="14"/>
        <v>42610</v>
      </c>
      <c r="E70" s="51">
        <v>42587</v>
      </c>
      <c r="F70" s="61">
        <f t="shared" si="15"/>
        <v>0</v>
      </c>
      <c r="G70" s="25">
        <v>15200</v>
      </c>
      <c r="H70" s="8"/>
      <c r="I70" s="8"/>
      <c r="J70" s="8"/>
      <c r="K70" s="8"/>
      <c r="L70" s="8"/>
      <c r="M70" s="63">
        <f t="shared" si="16"/>
        <v>15200</v>
      </c>
      <c r="N70" s="11"/>
    </row>
    <row r="71" spans="1:14" ht="12.75">
      <c r="A71" s="50" t="s">
        <v>87</v>
      </c>
      <c r="B71" s="28">
        <v>41849</v>
      </c>
      <c r="C71" s="60">
        <f t="shared" si="13"/>
        <v>42580</v>
      </c>
      <c r="D71" s="60">
        <f t="shared" si="14"/>
        <v>42611</v>
      </c>
      <c r="E71" s="51">
        <v>42587</v>
      </c>
      <c r="F71" s="61">
        <f t="shared" si="15"/>
        <v>0</v>
      </c>
      <c r="G71" s="25">
        <v>15200</v>
      </c>
      <c r="H71" s="8"/>
      <c r="I71" s="8"/>
      <c r="J71" s="8"/>
      <c r="K71" s="8"/>
      <c r="L71" s="8"/>
      <c r="M71" s="63">
        <f t="shared" si="16"/>
        <v>15200</v>
      </c>
      <c r="N71" s="11"/>
    </row>
    <row r="72" spans="1:14" ht="12.75">
      <c r="A72" s="50" t="s">
        <v>88</v>
      </c>
      <c r="B72" s="28">
        <v>41851</v>
      </c>
      <c r="C72" s="60">
        <f t="shared" si="13"/>
        <v>42582</v>
      </c>
      <c r="D72" s="60">
        <f t="shared" si="14"/>
        <v>42613</v>
      </c>
      <c r="E72" s="51">
        <v>42587</v>
      </c>
      <c r="F72" s="61">
        <f t="shared" si="15"/>
        <v>0</v>
      </c>
      <c r="G72" s="25">
        <v>15200</v>
      </c>
      <c r="H72" s="8"/>
      <c r="I72" s="8"/>
      <c r="J72" s="8"/>
      <c r="K72" s="8"/>
      <c r="L72" s="8"/>
      <c r="M72" s="63">
        <f t="shared" si="16"/>
        <v>15200</v>
      </c>
      <c r="N72" s="11"/>
    </row>
    <row r="73" spans="1:14" ht="12.75">
      <c r="A73" s="53" t="s">
        <v>89</v>
      </c>
      <c r="B73" s="64"/>
      <c r="C73" s="65"/>
      <c r="D73" s="65"/>
      <c r="E73" s="66">
        <v>42599</v>
      </c>
      <c r="F73" s="67"/>
      <c r="G73" s="68"/>
      <c r="H73" s="54"/>
      <c r="I73" s="54"/>
      <c r="J73" s="54"/>
      <c r="K73" s="54"/>
      <c r="L73" s="54">
        <v>15200</v>
      </c>
      <c r="M73" s="63">
        <f t="shared" si="16"/>
        <v>15200</v>
      </c>
      <c r="N73" s="11"/>
    </row>
    <row r="74" spans="1:14" ht="12.75">
      <c r="A74" s="50" t="s">
        <v>90</v>
      </c>
      <c r="B74" s="28">
        <v>41854</v>
      </c>
      <c r="C74" s="60">
        <f t="shared" si="13"/>
        <v>42585</v>
      </c>
      <c r="D74" s="60">
        <f t="shared" si="14"/>
        <v>42616</v>
      </c>
      <c r="E74" s="51">
        <v>42604</v>
      </c>
      <c r="F74" s="61">
        <f t="shared" si="15"/>
        <v>0</v>
      </c>
      <c r="G74" s="25"/>
      <c r="H74" s="8"/>
      <c r="I74" s="8"/>
      <c r="J74" s="8"/>
      <c r="K74" s="8">
        <v>15200</v>
      </c>
      <c r="L74" s="8"/>
      <c r="M74" s="63">
        <f t="shared" si="16"/>
        <v>15200</v>
      </c>
      <c r="N74" s="11"/>
    </row>
    <row r="75" spans="1:14" ht="12.75">
      <c r="A75" s="50" t="s">
        <v>91</v>
      </c>
      <c r="B75" s="28">
        <v>41859</v>
      </c>
      <c r="C75" s="60">
        <f t="shared" si="13"/>
        <v>42590</v>
      </c>
      <c r="D75" s="60">
        <f t="shared" si="14"/>
        <v>42621</v>
      </c>
      <c r="E75" s="51">
        <v>42604</v>
      </c>
      <c r="F75" s="61">
        <f t="shared" si="15"/>
        <v>0</v>
      </c>
      <c r="G75" s="25"/>
      <c r="H75" s="8"/>
      <c r="I75" s="8"/>
      <c r="J75" s="8"/>
      <c r="K75" s="8">
        <v>15200</v>
      </c>
      <c r="L75" s="8"/>
      <c r="M75" s="63">
        <f t="shared" si="16"/>
        <v>15200</v>
      </c>
      <c r="N75" s="11">
        <f>SUM(M69:M75)</f>
        <v>106400</v>
      </c>
    </row>
    <row r="76" spans="1:14" ht="12.75">
      <c r="A76" s="53"/>
      <c r="B76" s="28"/>
      <c r="C76" s="21"/>
      <c r="D76" s="21"/>
      <c r="E76" s="51"/>
      <c r="F76" s="29"/>
      <c r="G76" s="25"/>
      <c r="H76" s="8"/>
      <c r="I76" s="8"/>
      <c r="J76" s="8"/>
      <c r="K76" s="8"/>
      <c r="L76" s="8"/>
      <c r="M76" s="8"/>
      <c r="N76" s="11"/>
    </row>
    <row r="77" spans="1:14" ht="12.75">
      <c r="A77" s="35" t="s">
        <v>2</v>
      </c>
      <c r="B77" s="28"/>
      <c r="C77" s="21"/>
      <c r="D77" s="21"/>
      <c r="E77" s="51"/>
      <c r="F77" s="29"/>
      <c r="G77" s="25"/>
      <c r="H77" s="8"/>
      <c r="I77" s="8"/>
      <c r="J77" s="8"/>
      <c r="K77" s="8"/>
      <c r="L77" s="8"/>
      <c r="M77" s="8"/>
      <c r="N77" s="11"/>
    </row>
    <row r="78" spans="1:14" ht="12.75">
      <c r="A78" s="50" t="s">
        <v>96</v>
      </c>
      <c r="B78" s="28">
        <v>41859</v>
      </c>
      <c r="C78" s="60">
        <f aca="true" t="shared" si="17" ref="C78:C83">DATE(YEAR(B78)+2,MONTH(B78),DAY(B78))</f>
        <v>42590</v>
      </c>
      <c r="D78" s="60">
        <f aca="true" t="shared" si="18" ref="D78:D83">DATE(YEAR(C78),MONTH(C78)+1,DAY(C78))</f>
        <v>42621</v>
      </c>
      <c r="E78" s="51">
        <v>42618</v>
      </c>
      <c r="F78" s="61">
        <f aca="true" t="shared" si="19" ref="F78:F83">IF((E78-D78)&lt;0,0,(E78-D78))</f>
        <v>0</v>
      </c>
      <c r="G78" s="25">
        <v>15200</v>
      </c>
      <c r="H78" s="8"/>
      <c r="I78" s="8"/>
      <c r="J78" s="8"/>
      <c r="K78" s="8"/>
      <c r="L78" s="8"/>
      <c r="M78" s="63">
        <f aca="true" t="shared" si="20" ref="M78:M83">SUM(G78:L78)</f>
        <v>15200</v>
      </c>
      <c r="N78" s="11"/>
    </row>
    <row r="79" spans="1:14" ht="12.75">
      <c r="A79" s="50" t="s">
        <v>97</v>
      </c>
      <c r="B79" s="28">
        <v>41859</v>
      </c>
      <c r="C79" s="60">
        <f t="shared" si="17"/>
        <v>42590</v>
      </c>
      <c r="D79" s="60">
        <f t="shared" si="18"/>
        <v>42621</v>
      </c>
      <c r="E79" s="51">
        <v>42618</v>
      </c>
      <c r="F79" s="61">
        <f t="shared" si="19"/>
        <v>0</v>
      </c>
      <c r="G79" s="25">
        <v>15200</v>
      </c>
      <c r="H79" s="8"/>
      <c r="I79" s="8"/>
      <c r="J79" s="8"/>
      <c r="K79" s="8"/>
      <c r="L79" s="8"/>
      <c r="M79" s="63">
        <f t="shared" si="20"/>
        <v>15200</v>
      </c>
      <c r="N79" s="11"/>
    </row>
    <row r="80" spans="1:14" ht="12.75">
      <c r="A80" s="50" t="s">
        <v>101</v>
      </c>
      <c r="B80" s="28">
        <v>41878</v>
      </c>
      <c r="C80" s="60">
        <f t="shared" si="17"/>
        <v>42609</v>
      </c>
      <c r="D80" s="60">
        <f t="shared" si="18"/>
        <v>42640</v>
      </c>
      <c r="E80" s="51">
        <v>42628</v>
      </c>
      <c r="F80" s="61">
        <f t="shared" si="19"/>
        <v>0</v>
      </c>
      <c r="G80" s="25"/>
      <c r="H80" s="8"/>
      <c r="I80" s="8"/>
      <c r="J80" s="8"/>
      <c r="K80" s="8">
        <v>7600</v>
      </c>
      <c r="L80" s="8"/>
      <c r="M80" s="63">
        <f t="shared" si="20"/>
        <v>7600</v>
      </c>
      <c r="N80" s="11"/>
    </row>
    <row r="81" spans="1:14" ht="12.75">
      <c r="A81" s="50" t="s">
        <v>98</v>
      </c>
      <c r="B81" s="62">
        <v>41892</v>
      </c>
      <c r="C81" s="60">
        <f t="shared" si="17"/>
        <v>42623</v>
      </c>
      <c r="D81" s="60">
        <f t="shared" si="18"/>
        <v>42653</v>
      </c>
      <c r="E81" s="51">
        <v>42636</v>
      </c>
      <c r="F81" s="61">
        <f t="shared" si="19"/>
        <v>0</v>
      </c>
      <c r="G81" s="25">
        <v>15200</v>
      </c>
      <c r="H81" s="8"/>
      <c r="I81" s="8"/>
      <c r="J81" s="8"/>
      <c r="K81" s="8"/>
      <c r="L81" s="8"/>
      <c r="M81" s="63">
        <f t="shared" si="20"/>
        <v>15200</v>
      </c>
      <c r="N81" s="11"/>
    </row>
    <row r="82" spans="1:14" ht="12.75">
      <c r="A82" s="50" t="s">
        <v>99</v>
      </c>
      <c r="B82" s="28">
        <v>41894</v>
      </c>
      <c r="C82" s="60">
        <f t="shared" si="17"/>
        <v>42625</v>
      </c>
      <c r="D82" s="60">
        <f t="shared" si="18"/>
        <v>42655</v>
      </c>
      <c r="E82" s="51">
        <v>42636</v>
      </c>
      <c r="F82" s="61">
        <f t="shared" si="19"/>
        <v>0</v>
      </c>
      <c r="G82" s="25">
        <v>15200</v>
      </c>
      <c r="H82" s="8"/>
      <c r="I82" s="8"/>
      <c r="J82" s="8"/>
      <c r="K82" s="8"/>
      <c r="L82" s="8"/>
      <c r="M82" s="63">
        <f t="shared" si="20"/>
        <v>15200</v>
      </c>
      <c r="N82" s="11"/>
    </row>
    <row r="83" spans="1:14" ht="12.75">
      <c r="A83" s="50" t="s">
        <v>100</v>
      </c>
      <c r="B83" s="28">
        <v>41894</v>
      </c>
      <c r="C83" s="60">
        <f t="shared" si="17"/>
        <v>42625</v>
      </c>
      <c r="D83" s="60">
        <f t="shared" si="18"/>
        <v>42655</v>
      </c>
      <c r="E83" s="51">
        <v>42636</v>
      </c>
      <c r="F83" s="61">
        <f t="shared" si="19"/>
        <v>0</v>
      </c>
      <c r="G83" s="25">
        <v>15200</v>
      </c>
      <c r="H83" s="8"/>
      <c r="I83" s="8"/>
      <c r="J83" s="8"/>
      <c r="K83" s="8"/>
      <c r="L83" s="8"/>
      <c r="M83" s="63">
        <f t="shared" si="20"/>
        <v>15200</v>
      </c>
      <c r="N83" s="11">
        <f>SUM(M78:M83)</f>
        <v>83600</v>
      </c>
    </row>
    <row r="84" spans="1:14" ht="12.75">
      <c r="A84" s="50"/>
      <c r="B84" s="28"/>
      <c r="C84" s="60"/>
      <c r="D84" s="60"/>
      <c r="E84" s="51"/>
      <c r="F84" s="61"/>
      <c r="G84" s="25"/>
      <c r="H84" s="8"/>
      <c r="I84" s="8"/>
      <c r="J84" s="8"/>
      <c r="K84" s="8"/>
      <c r="L84" s="8"/>
      <c r="M84" s="63"/>
      <c r="N84" s="11"/>
    </row>
    <row r="85" spans="1:14" ht="12.75">
      <c r="A85" s="35" t="s">
        <v>3</v>
      </c>
      <c r="B85" s="28"/>
      <c r="C85" s="60"/>
      <c r="D85" s="60"/>
      <c r="E85" s="51"/>
      <c r="F85" s="61"/>
      <c r="G85" s="25"/>
      <c r="H85" s="8"/>
      <c r="I85" s="8"/>
      <c r="J85" s="8"/>
      <c r="K85" s="8"/>
      <c r="L85" s="8"/>
      <c r="M85" s="63"/>
      <c r="N85" s="11"/>
    </row>
    <row r="86" spans="1:14" ht="12.75">
      <c r="A86" s="50" t="s">
        <v>106</v>
      </c>
      <c r="B86" s="28">
        <v>41903</v>
      </c>
      <c r="C86" s="60">
        <f aca="true" t="shared" si="21" ref="C86:C92">DATE(YEAR(B86)+2,MONTH(B86),DAY(B86))</f>
        <v>42634</v>
      </c>
      <c r="D86" s="60">
        <f aca="true" t="shared" si="22" ref="D86:D92">DATE(YEAR(C86),MONTH(C86)+1,DAY(C86))</f>
        <v>42664</v>
      </c>
      <c r="E86" s="51">
        <v>42660</v>
      </c>
      <c r="F86" s="61">
        <f aca="true" t="shared" si="23" ref="F86:F92">IF((E86-D86)&lt;0,0,(E86-D86))</f>
        <v>0</v>
      </c>
      <c r="G86" s="25">
        <v>15200</v>
      </c>
      <c r="H86" s="8"/>
      <c r="I86" s="8"/>
      <c r="J86" s="8"/>
      <c r="K86" s="8"/>
      <c r="L86" s="8"/>
      <c r="M86" s="63">
        <f aca="true" t="shared" si="24" ref="M86:M92">SUM(G86:L86)</f>
        <v>15200</v>
      </c>
      <c r="N86" s="11"/>
    </row>
    <row r="87" spans="1:14" ht="12.75">
      <c r="A87" s="50" t="s">
        <v>107</v>
      </c>
      <c r="B87" s="28">
        <v>41906</v>
      </c>
      <c r="C87" s="60">
        <f t="shared" si="21"/>
        <v>42637</v>
      </c>
      <c r="D87" s="60">
        <f t="shared" si="22"/>
        <v>42667</v>
      </c>
      <c r="E87" s="51">
        <v>42660</v>
      </c>
      <c r="F87" s="61">
        <f t="shared" si="23"/>
        <v>0</v>
      </c>
      <c r="G87" s="25">
        <v>15200</v>
      </c>
      <c r="H87" s="8"/>
      <c r="I87" s="8"/>
      <c r="J87" s="8"/>
      <c r="K87" s="8"/>
      <c r="L87" s="8"/>
      <c r="M87" s="63">
        <f t="shared" si="24"/>
        <v>15200</v>
      </c>
      <c r="N87" s="11"/>
    </row>
    <row r="88" spans="1:14" ht="12.75">
      <c r="A88" s="50" t="s">
        <v>108</v>
      </c>
      <c r="B88" s="28">
        <v>41917</v>
      </c>
      <c r="C88" s="60">
        <f t="shared" si="21"/>
        <v>42648</v>
      </c>
      <c r="D88" s="60">
        <f t="shared" si="22"/>
        <v>42679</v>
      </c>
      <c r="E88" s="51">
        <v>42660</v>
      </c>
      <c r="F88" s="61">
        <f t="shared" si="23"/>
        <v>0</v>
      </c>
      <c r="G88" s="25">
        <v>15200</v>
      </c>
      <c r="H88" s="8"/>
      <c r="I88" s="8"/>
      <c r="J88" s="8"/>
      <c r="K88" s="8"/>
      <c r="L88" s="8"/>
      <c r="M88" s="63">
        <f t="shared" si="24"/>
        <v>15200</v>
      </c>
      <c r="N88" s="11"/>
    </row>
    <row r="89" spans="1:14" ht="12.75">
      <c r="A89" s="50" t="s">
        <v>102</v>
      </c>
      <c r="B89" s="28">
        <v>41911</v>
      </c>
      <c r="C89" s="60">
        <f t="shared" si="21"/>
        <v>42642</v>
      </c>
      <c r="D89" s="60">
        <f t="shared" si="22"/>
        <v>42672</v>
      </c>
      <c r="E89" s="51">
        <v>42663</v>
      </c>
      <c r="F89" s="61">
        <f t="shared" si="23"/>
        <v>0</v>
      </c>
      <c r="G89" s="25"/>
      <c r="H89" s="8"/>
      <c r="I89" s="8"/>
      <c r="J89" s="8"/>
      <c r="K89" s="8">
        <v>7600</v>
      </c>
      <c r="L89" s="8"/>
      <c r="M89" s="63">
        <f t="shared" si="24"/>
        <v>7600</v>
      </c>
      <c r="N89" s="11"/>
    </row>
    <row r="90" spans="1:14" ht="12.75">
      <c r="A90" s="50" t="s">
        <v>103</v>
      </c>
      <c r="B90" s="28">
        <v>41902</v>
      </c>
      <c r="C90" s="60">
        <f t="shared" si="21"/>
        <v>42633</v>
      </c>
      <c r="D90" s="60">
        <f t="shared" si="22"/>
        <v>42663</v>
      </c>
      <c r="E90" s="51">
        <v>42669</v>
      </c>
      <c r="F90" s="61">
        <f t="shared" si="23"/>
        <v>6</v>
      </c>
      <c r="G90" s="25"/>
      <c r="H90" s="8"/>
      <c r="I90" s="8">
        <v>15200</v>
      </c>
      <c r="J90" s="8"/>
      <c r="K90" s="8"/>
      <c r="L90" s="8"/>
      <c r="M90" s="63">
        <f t="shared" si="24"/>
        <v>15200</v>
      </c>
      <c r="N90" s="11"/>
    </row>
    <row r="91" spans="1:14" ht="12.75">
      <c r="A91" s="50" t="s">
        <v>104</v>
      </c>
      <c r="B91" s="28">
        <v>41923</v>
      </c>
      <c r="C91" s="60">
        <f t="shared" si="21"/>
        <v>42654</v>
      </c>
      <c r="D91" s="60">
        <f t="shared" si="22"/>
        <v>42685</v>
      </c>
      <c r="E91" s="51">
        <v>42669</v>
      </c>
      <c r="F91" s="61">
        <f t="shared" si="23"/>
        <v>0</v>
      </c>
      <c r="G91" s="25"/>
      <c r="H91" s="8"/>
      <c r="I91" s="8">
        <v>15200</v>
      </c>
      <c r="J91" s="8"/>
      <c r="K91" s="8"/>
      <c r="L91" s="8"/>
      <c r="M91" s="63">
        <f t="shared" si="24"/>
        <v>15200</v>
      </c>
      <c r="N91" s="11"/>
    </row>
    <row r="92" spans="1:14" ht="12.75">
      <c r="A92" s="50" t="s">
        <v>105</v>
      </c>
      <c r="B92" s="28">
        <v>41923</v>
      </c>
      <c r="C92" s="60">
        <f t="shared" si="21"/>
        <v>42654</v>
      </c>
      <c r="D92" s="60">
        <f t="shared" si="22"/>
        <v>42685</v>
      </c>
      <c r="E92" s="51">
        <v>42669</v>
      </c>
      <c r="F92" s="61">
        <f t="shared" si="23"/>
        <v>0</v>
      </c>
      <c r="G92" s="25"/>
      <c r="H92" s="8"/>
      <c r="I92" s="8">
        <v>15200</v>
      </c>
      <c r="J92" s="8"/>
      <c r="K92" s="8"/>
      <c r="L92" s="8"/>
      <c r="M92" s="63">
        <f t="shared" si="24"/>
        <v>15200</v>
      </c>
      <c r="N92" s="11">
        <f>SUM(M86:M92)</f>
        <v>98800</v>
      </c>
    </row>
    <row r="93" spans="1:14" ht="12.75">
      <c r="A93" s="50"/>
      <c r="B93" s="28"/>
      <c r="C93" s="60"/>
      <c r="D93" s="60"/>
      <c r="E93" s="51"/>
      <c r="F93" s="61"/>
      <c r="G93" s="25"/>
      <c r="H93" s="8"/>
      <c r="I93" s="8"/>
      <c r="J93" s="8"/>
      <c r="K93" s="8"/>
      <c r="L93" s="8"/>
      <c r="M93" s="63"/>
      <c r="N93" s="11"/>
    </row>
    <row r="94" spans="1:14" ht="12.75">
      <c r="A94" s="35" t="s">
        <v>4</v>
      </c>
      <c r="B94" s="28"/>
      <c r="C94" s="60"/>
      <c r="D94" s="60"/>
      <c r="E94" s="51"/>
      <c r="F94" s="61"/>
      <c r="G94" s="25"/>
      <c r="H94" s="8"/>
      <c r="I94" s="8"/>
      <c r="J94" s="8"/>
      <c r="K94" s="8"/>
      <c r="L94" s="8"/>
      <c r="M94" s="63"/>
      <c r="N94" s="11"/>
    </row>
    <row r="95" spans="1:14" ht="12.75">
      <c r="A95" s="50" t="s">
        <v>109</v>
      </c>
      <c r="B95" s="28">
        <v>41891</v>
      </c>
      <c r="C95" s="60">
        <f>DATE(YEAR(B95)+2,MONTH(B95),DAY(B95))</f>
        <v>42622</v>
      </c>
      <c r="D95" s="60">
        <f>DATE(YEAR(C95),MONTH(C95)+1,DAY(C95))</f>
        <v>42652</v>
      </c>
      <c r="E95" s="51">
        <v>42699</v>
      </c>
      <c r="F95" s="61">
        <f>IF((E95-D95)&lt;0,0,(E95-D95))</f>
        <v>47</v>
      </c>
      <c r="G95" s="25"/>
      <c r="H95" s="8"/>
      <c r="I95" s="8"/>
      <c r="J95" s="8">
        <v>7600</v>
      </c>
      <c r="K95" s="8"/>
      <c r="L95" s="8"/>
      <c r="M95" s="63">
        <f>SUM(G95:L95)</f>
        <v>7600</v>
      </c>
      <c r="N95" s="11">
        <f>SUM(M95)</f>
        <v>7600</v>
      </c>
    </row>
    <row r="96" spans="1:14" ht="12.75">
      <c r="A96" s="50"/>
      <c r="B96" s="28"/>
      <c r="C96" s="60"/>
      <c r="D96" s="60"/>
      <c r="E96" s="51"/>
      <c r="F96" s="61"/>
      <c r="G96" s="25"/>
      <c r="H96" s="8"/>
      <c r="I96" s="8"/>
      <c r="J96" s="8"/>
      <c r="K96" s="8"/>
      <c r="L96" s="8"/>
      <c r="M96" s="63"/>
      <c r="N96" s="11"/>
    </row>
    <row r="97" spans="1:14" ht="12.75">
      <c r="A97" s="35" t="s">
        <v>5</v>
      </c>
      <c r="B97" s="28"/>
      <c r="C97" s="60"/>
      <c r="D97" s="60"/>
      <c r="E97" s="51"/>
      <c r="F97" s="61"/>
      <c r="G97" s="25"/>
      <c r="H97" s="8"/>
      <c r="I97" s="8"/>
      <c r="J97" s="8"/>
      <c r="K97" s="8"/>
      <c r="L97" s="8"/>
      <c r="M97" s="63"/>
      <c r="N97" s="11"/>
    </row>
    <row r="98" spans="1:14" ht="12.75">
      <c r="A98" s="50" t="s">
        <v>111</v>
      </c>
      <c r="B98" s="28">
        <v>41941</v>
      </c>
      <c r="C98" s="60">
        <f>DATE(YEAR(B98)+2,MONTH(B98),DAY(B98))</f>
        <v>42672</v>
      </c>
      <c r="D98" s="60">
        <f>DATE(YEAR(C98),MONTH(C98)+1,DAY(C98))</f>
        <v>42703</v>
      </c>
      <c r="E98" s="51">
        <v>42727</v>
      </c>
      <c r="F98" s="61">
        <f>IF((E98-D98)&lt;0,0,(E98-D98))</f>
        <v>24</v>
      </c>
      <c r="G98" s="25"/>
      <c r="H98" s="8"/>
      <c r="I98" s="8">
        <v>15200</v>
      </c>
      <c r="J98" s="8"/>
      <c r="K98" s="8"/>
      <c r="L98" s="8"/>
      <c r="M98" s="63">
        <f>SUM(G98:L98)</f>
        <v>15200</v>
      </c>
      <c r="N98" s="11"/>
    </row>
    <row r="99" spans="1:14" ht="12.75">
      <c r="A99" s="53" t="s">
        <v>89</v>
      </c>
      <c r="B99" s="64"/>
      <c r="C99" s="65"/>
      <c r="D99" s="65"/>
      <c r="E99" s="66">
        <v>42725</v>
      </c>
      <c r="F99" s="67"/>
      <c r="G99" s="68"/>
      <c r="H99" s="54"/>
      <c r="I99" s="54"/>
      <c r="J99" s="54"/>
      <c r="K99" s="54"/>
      <c r="L99" s="54">
        <v>15200</v>
      </c>
      <c r="M99" s="63">
        <f>SUM(G99:L99)</f>
        <v>15200</v>
      </c>
      <c r="N99" s="11">
        <f>SUM(M98:M99)</f>
        <v>30400</v>
      </c>
    </row>
    <row r="100" spans="1:14" ht="12.75">
      <c r="A100" s="53"/>
      <c r="B100" s="28"/>
      <c r="C100" s="21"/>
      <c r="D100" s="21"/>
      <c r="E100" s="51"/>
      <c r="F100" s="29"/>
      <c r="G100" s="25"/>
      <c r="H100" s="8"/>
      <c r="I100" s="8"/>
      <c r="J100" s="8"/>
      <c r="K100" s="8"/>
      <c r="L100" s="8"/>
      <c r="M100" s="8"/>
      <c r="N100" s="11"/>
    </row>
    <row r="101" spans="1:14" ht="12.75">
      <c r="A101" s="22"/>
      <c r="B101" s="9"/>
      <c r="C101" s="19"/>
      <c r="D101" s="19"/>
      <c r="E101" s="19"/>
      <c r="F101" s="27"/>
      <c r="G101" s="25"/>
      <c r="H101" s="7"/>
      <c r="I101" s="7"/>
      <c r="J101" s="7"/>
      <c r="K101" s="7"/>
      <c r="L101" s="7"/>
      <c r="M101" s="8"/>
      <c r="N101" s="10"/>
    </row>
    <row r="102" spans="1:14" ht="13.5" thickBot="1">
      <c r="A102" s="24" t="s">
        <v>19</v>
      </c>
      <c r="B102" s="4"/>
      <c r="C102" s="20"/>
      <c r="D102" s="20"/>
      <c r="E102" s="20"/>
      <c r="F102" s="30"/>
      <c r="G102" s="26">
        <f aca="true" t="shared" si="25" ref="G102:N102">SUM(G6:G101)</f>
        <v>471200</v>
      </c>
      <c r="H102" s="5">
        <f t="shared" si="25"/>
        <v>83600</v>
      </c>
      <c r="I102" s="5">
        <f t="shared" si="25"/>
        <v>272600</v>
      </c>
      <c r="J102" s="5">
        <f t="shared" si="25"/>
        <v>37200</v>
      </c>
      <c r="K102" s="5">
        <f t="shared" si="25"/>
        <v>80200</v>
      </c>
      <c r="L102" s="5">
        <f t="shared" si="25"/>
        <v>45600</v>
      </c>
      <c r="M102" s="5">
        <f t="shared" si="25"/>
        <v>990400</v>
      </c>
      <c r="N102" s="6">
        <f t="shared" si="25"/>
        <v>990400</v>
      </c>
    </row>
    <row r="105" spans="1:6" ht="12.75">
      <c r="A105" s="16"/>
      <c r="B105" s="16"/>
      <c r="C105" s="16"/>
      <c r="D105" s="16"/>
      <c r="E105" s="16"/>
      <c r="F105" s="16"/>
    </row>
    <row r="106" ht="12.75">
      <c r="H106" s="18"/>
    </row>
  </sheetData>
  <sheetProtection/>
  <mergeCells count="4">
    <mergeCell ref="A2:N2"/>
    <mergeCell ref="A4:N4"/>
    <mergeCell ref="A1:N1"/>
    <mergeCell ref="A3:N3"/>
  </mergeCells>
  <printOptions horizontalCentered="1"/>
  <pageMargins left="0.15748031496062992" right="0.2362204724409449" top="0.71" bottom="0.92" header="0" footer="0.3937007874015748"/>
  <pageSetup horizontalDpi="600" verticalDpi="600" orientation="landscape" paperSize="9" scale="70" r:id="rId3"/>
  <headerFooter alignWithMargins="0">
    <oddFooter>&amp;LFuente: Fondo de Compensación del SOAT y del CAT&amp;R&amp;P/&amp;N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1">
      <selection activeCell="I30" sqref="I30"/>
    </sheetView>
  </sheetViews>
  <sheetFormatPr defaultColWidth="11.421875" defaultRowHeight="12.75"/>
  <cols>
    <col min="1" max="1" width="40.140625" style="0" customWidth="1"/>
    <col min="2" max="2" width="39.57421875" style="0" bestFit="1" customWidth="1"/>
    <col min="3" max="4" width="13.8515625" style="0" customWidth="1"/>
    <col min="5" max="5" width="12.00390625" style="0" customWidth="1"/>
    <col min="6" max="6" width="13.28125" style="0" customWidth="1"/>
    <col min="7" max="7" width="7.00390625" style="0" customWidth="1"/>
    <col min="8" max="9" width="11.8515625" style="0" bestFit="1" customWidth="1"/>
  </cols>
  <sheetData>
    <row r="1" spans="1:9" ht="13.5" thickBot="1">
      <c r="A1" s="78" t="s">
        <v>35</v>
      </c>
      <c r="B1" s="78"/>
      <c r="C1" s="78"/>
      <c r="D1" s="78"/>
      <c r="E1" s="78"/>
      <c r="F1" s="78"/>
      <c r="G1" s="78"/>
      <c r="H1" s="78"/>
      <c r="I1" s="78"/>
    </row>
    <row r="2" spans="1:9" ht="13.5" thickBot="1">
      <c r="A2" s="79" t="s">
        <v>28</v>
      </c>
      <c r="B2" s="80"/>
      <c r="C2" s="80"/>
      <c r="D2" s="80"/>
      <c r="E2" s="80"/>
      <c r="F2" s="80"/>
      <c r="G2" s="80"/>
      <c r="H2" s="80"/>
      <c r="I2" s="81"/>
    </row>
    <row r="3" spans="1:9" ht="13.5" thickBot="1">
      <c r="A3" s="79" t="str">
        <f>Hoja1!A3</f>
        <v>AL 31 DE DICIEMBRE DE 2016</v>
      </c>
      <c r="B3" s="80"/>
      <c r="C3" s="80"/>
      <c r="D3" s="80"/>
      <c r="E3" s="80"/>
      <c r="F3" s="80"/>
      <c r="G3" s="80"/>
      <c r="H3" s="80"/>
      <c r="I3" s="81"/>
    </row>
    <row r="4" spans="1:9" ht="13.5" thickBot="1">
      <c r="A4" s="82" t="s">
        <v>0</v>
      </c>
      <c r="B4" s="83"/>
      <c r="C4" s="83"/>
      <c r="D4" s="83"/>
      <c r="E4" s="83"/>
      <c r="F4" s="83"/>
      <c r="G4" s="83"/>
      <c r="H4" s="83"/>
      <c r="I4" s="84"/>
    </row>
    <row r="5" spans="1:9" ht="39" thickBot="1">
      <c r="A5" s="31" t="s">
        <v>30</v>
      </c>
      <c r="B5" s="31" t="s">
        <v>31</v>
      </c>
      <c r="C5" s="31" t="s">
        <v>25</v>
      </c>
      <c r="D5" s="31" t="s">
        <v>37</v>
      </c>
      <c r="E5" s="31" t="s">
        <v>38</v>
      </c>
      <c r="F5" s="31" t="s">
        <v>26</v>
      </c>
      <c r="G5" s="31" t="s">
        <v>27</v>
      </c>
      <c r="H5" s="46" t="s">
        <v>20</v>
      </c>
      <c r="I5" s="47" t="s">
        <v>19</v>
      </c>
    </row>
    <row r="6" spans="1:9" ht="12.75">
      <c r="A6" s="35" t="s">
        <v>15</v>
      </c>
      <c r="B6" s="56"/>
      <c r="C6" s="57"/>
      <c r="D6" s="58"/>
      <c r="E6" s="58"/>
      <c r="F6" s="58"/>
      <c r="G6" s="38"/>
      <c r="H6" s="41"/>
      <c r="I6" s="42"/>
    </row>
    <row r="7" spans="1:9" ht="12.75">
      <c r="A7" s="71" t="s">
        <v>58</v>
      </c>
      <c r="B7" s="35" t="s">
        <v>59</v>
      </c>
      <c r="C7" s="28">
        <v>41724</v>
      </c>
      <c r="D7" s="21">
        <f>DATE(YEAR(C7)+2,MONTH(C7),DAY(C7))</f>
        <v>42455</v>
      </c>
      <c r="E7" s="21">
        <f>DATE(YEAR(D7),MONTH(D7)+1,DAY(D7))</f>
        <v>42486</v>
      </c>
      <c r="F7" s="72">
        <v>42473</v>
      </c>
      <c r="G7" s="29">
        <f>IF((F7-E7)&gt;0,(F7-E7),0)</f>
        <v>0</v>
      </c>
      <c r="H7" s="8">
        <v>15200</v>
      </c>
      <c r="I7" s="11">
        <f>H7</f>
        <v>15200</v>
      </c>
    </row>
    <row r="8" spans="1:9" ht="12.75">
      <c r="A8" s="35" t="s">
        <v>16</v>
      </c>
      <c r="B8" s="35"/>
      <c r="C8" s="28"/>
      <c r="D8" s="21"/>
      <c r="E8" s="21"/>
      <c r="F8" s="72"/>
      <c r="G8" s="29"/>
      <c r="H8" s="8"/>
      <c r="I8" s="11"/>
    </row>
    <row r="9" spans="1:9" ht="12.75">
      <c r="A9" s="22" t="s">
        <v>71</v>
      </c>
      <c r="B9" s="35" t="s">
        <v>70</v>
      </c>
      <c r="C9" s="28">
        <v>41730</v>
      </c>
      <c r="D9" s="21">
        <f>DATE(YEAR(C9)+2,MONTH(C9),DAY(C9))</f>
        <v>42461</v>
      </c>
      <c r="E9" s="21">
        <f>DATE(YEAR(D9),MONTH(D9)+1,DAY(D9))</f>
        <v>42491</v>
      </c>
      <c r="F9" s="51">
        <v>42508</v>
      </c>
      <c r="G9" s="29">
        <f>IF((F9-E9)&gt;0,(F9-E9),0)</f>
        <v>17</v>
      </c>
      <c r="H9" s="8">
        <v>15200</v>
      </c>
      <c r="I9" s="11">
        <v>15200</v>
      </c>
    </row>
    <row r="10" spans="1:9" ht="12.75">
      <c r="A10" s="23"/>
      <c r="B10" s="23"/>
      <c r="C10" s="28"/>
      <c r="D10" s="21"/>
      <c r="E10" s="21"/>
      <c r="F10" s="51"/>
      <c r="G10" s="29"/>
      <c r="H10" s="8"/>
      <c r="I10" s="11"/>
    </row>
    <row r="11" spans="1:9" ht="12.75">
      <c r="A11" s="22"/>
      <c r="B11" s="22"/>
      <c r="C11" s="28"/>
      <c r="D11" s="21"/>
      <c r="E11" s="21"/>
      <c r="F11" s="51"/>
      <c r="G11" s="29"/>
      <c r="H11" s="8"/>
      <c r="I11" s="11"/>
    </row>
    <row r="12" spans="1:9" ht="12.75">
      <c r="A12" s="22"/>
      <c r="B12" s="22"/>
      <c r="C12" s="9"/>
      <c r="D12" s="19"/>
      <c r="E12" s="19"/>
      <c r="F12" s="19"/>
      <c r="G12" s="27"/>
      <c r="H12" s="8"/>
      <c r="I12" s="10"/>
    </row>
    <row r="13" spans="1:9" ht="13.5" thickBot="1">
      <c r="A13" s="24" t="s">
        <v>19</v>
      </c>
      <c r="B13" s="24"/>
      <c r="C13" s="4"/>
      <c r="D13" s="20"/>
      <c r="E13" s="20"/>
      <c r="F13" s="20"/>
      <c r="G13" s="30"/>
      <c r="H13" s="5">
        <f>SUM(H6:H12)</f>
        <v>30400</v>
      </c>
      <c r="I13" s="6">
        <f>SUM(I6:I12)</f>
        <v>30400</v>
      </c>
    </row>
    <row r="16" spans="1:7" ht="12.75">
      <c r="A16" s="52"/>
      <c r="B16" s="52"/>
      <c r="C16" s="52"/>
      <c r="D16" s="52"/>
      <c r="E16" s="52"/>
      <c r="F16" s="52"/>
      <c r="G16" s="52"/>
    </row>
  </sheetData>
  <sheetProtection/>
  <mergeCells count="4">
    <mergeCell ref="A1:I1"/>
    <mergeCell ref="A2:I2"/>
    <mergeCell ref="A3:I3"/>
    <mergeCell ref="A4:I4"/>
  </mergeCells>
  <printOptions horizontalCentered="1"/>
  <pageMargins left="0.3937007874015748" right="0.2755905511811024" top="0.94" bottom="1.22" header="0.31496062992125984" footer="0.7"/>
  <pageSetup horizontalDpi="600" verticalDpi="600" orientation="landscape" scale="80" r:id="rId1"/>
  <headerFooter>
    <oddFooter>&amp;L&amp;9Fuente: Fondo de Compensación del SOAT y del CAT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GSUAREZ</dc:creator>
  <cp:keywords/>
  <dc:description/>
  <cp:lastModifiedBy>Suárez Estrada, Guillermo</cp:lastModifiedBy>
  <cp:lastPrinted>2016-07-06T15:55:41Z</cp:lastPrinted>
  <dcterms:created xsi:type="dcterms:W3CDTF">2004-08-27T14:51:49Z</dcterms:created>
  <dcterms:modified xsi:type="dcterms:W3CDTF">2017-01-11T21:26:21Z</dcterms:modified>
  <cp:category/>
  <cp:version/>
  <cp:contentType/>
  <cp:contentStatus/>
</cp:coreProperties>
</file>